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Q0IWRSMM\Desktop\New IRT Resources\Session 9b\"/>
    </mc:Choice>
  </mc:AlternateContent>
  <workbookProtection workbookAlgorithmName="SHA-512" workbookHashValue="GQ+zeSnDXCWO1IdiGJqtqzfWvj8moGWqiqhkKJK5FULEGpR53IJ3fWBAAfcfex6dq7vqYhwysOq9/tXHIpSwmQ==" workbookSaltValue="e15XsikIwvHwfKjGHK5/kw==" workbookSpinCount="100000" lockStructure="1"/>
  <bookViews>
    <workbookView xWindow="0" yWindow="0" windowWidth="28800" windowHeight="11985"/>
  </bookViews>
  <sheets>
    <sheet name="GA SQT (Interim)" sheetId="1" r:id="rId1"/>
    <sheet name="Performance Standards" sheetId="2" r:id="rId2"/>
    <sheet name="Drop Downs and Index Values" sheetId="5" state="hidden" r:id="rId3"/>
  </sheets>
  <definedNames>
    <definedName name="Bed_Material">#REF!</definedName>
    <definedName name="BEHI.NBS">#REF!</definedName>
    <definedName name="CatchmentAssessment">#REF!</definedName>
    <definedName name="CatchmentAssessmentQuat">#REF!</definedName>
    <definedName name="Data_Collection">#REF!</definedName>
    <definedName name="Flow_Regime">#REF!</definedName>
    <definedName name="_xlnm.Print_Area" localSheetId="0">'GA SQT (Interim)'!$A$1:$K$61</definedName>
    <definedName name="Region">#REF!</definedName>
    <definedName name="Restoration_Potential">#REF!</definedName>
    <definedName name="Service_Areas">#REF!</definedName>
    <definedName name="Stream_Temperature">#REF!</definedName>
    <definedName name="Stream_Type">#REF!</definedName>
    <definedName name="Valley_Type">#REF!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61" i="1" l="1"/>
  <c r="F46" i="1"/>
  <c r="J11" i="1" l="1"/>
  <c r="F45" i="1" l="1"/>
  <c r="F60" i="1"/>
  <c r="F59" i="1"/>
  <c r="F58" i="1"/>
  <c r="F44" i="1"/>
  <c r="F43" i="1"/>
  <c r="C61" i="1" l="1"/>
  <c r="C60" i="1"/>
  <c r="C59" i="1"/>
  <c r="C58" i="1"/>
  <c r="B58" i="1"/>
  <c r="A58" i="1"/>
  <c r="C46" i="1"/>
  <c r="C45" i="1"/>
  <c r="C44" i="1"/>
  <c r="C43" i="1"/>
  <c r="B43" i="1"/>
  <c r="A43" i="1"/>
  <c r="F30" i="1"/>
  <c r="B29" i="1"/>
  <c r="A29" i="1"/>
  <c r="F54" i="1"/>
  <c r="F53" i="1"/>
  <c r="F38" i="1"/>
  <c r="F39" i="1"/>
  <c r="P52" i="1" l="1"/>
  <c r="P49" i="1"/>
  <c r="J12" i="1" l="1"/>
  <c r="J13" i="1" s="1"/>
  <c r="F52" i="1"/>
  <c r="F37" i="1"/>
  <c r="F55" i="1"/>
  <c r="F40" i="1"/>
  <c r="F57" i="1"/>
  <c r="F56" i="1"/>
  <c r="F51" i="1"/>
  <c r="G53" i="1" l="1"/>
  <c r="G55" i="1"/>
  <c r="G51" i="1"/>
  <c r="H51" i="1" s="1"/>
  <c r="I51" i="1" s="1"/>
  <c r="H53" i="1" l="1"/>
  <c r="I53" i="1" s="1"/>
  <c r="F41" i="1" l="1"/>
  <c r="F42" i="1"/>
  <c r="F36" i="1" l="1"/>
  <c r="G43" i="1" l="1"/>
  <c r="C29" i="1" s="1"/>
  <c r="G38" i="1"/>
  <c r="D27" i="1"/>
  <c r="G40" i="1"/>
  <c r="C28" i="1" s="1"/>
  <c r="D28" i="1"/>
  <c r="D26" i="1"/>
  <c r="G36" i="1"/>
  <c r="G58" i="1"/>
  <c r="H58" i="1" l="1"/>
  <c r="I30" i="1" s="1"/>
  <c r="D29" i="1"/>
  <c r="H43" i="1"/>
  <c r="H30" i="1" s="1"/>
  <c r="C27" i="1"/>
  <c r="H38" i="1"/>
  <c r="H36" i="1"/>
  <c r="C26" i="1"/>
  <c r="I28" i="1"/>
  <c r="I58" i="1" l="1"/>
  <c r="J51" i="1"/>
  <c r="J8" i="1" s="1"/>
  <c r="J15" i="1" s="1"/>
  <c r="D21" i="1"/>
  <c r="J36" i="1"/>
  <c r="I36" i="1"/>
  <c r="H26" i="1"/>
  <c r="H28" i="1"/>
  <c r="J28" i="1" s="1"/>
  <c r="I38" i="1"/>
  <c r="I43" i="1"/>
  <c r="I26" i="1"/>
  <c r="J30" i="1"/>
  <c r="K51" i="1" l="1"/>
  <c r="K36" i="1"/>
  <c r="J7" i="1"/>
  <c r="J26" i="1"/>
  <c r="J9" i="1" l="1"/>
  <c r="J10" i="1"/>
  <c r="J14" i="1"/>
  <c r="J16" i="1" s="1"/>
  <c r="J17" i="1" l="1"/>
  <c r="J18" i="1"/>
</calcChain>
</file>

<file path=xl/comments1.xml><?xml version="1.0" encoding="utf-8"?>
<comments xmlns="http://schemas.openxmlformats.org/spreadsheetml/2006/main">
  <authors>
    <author>Will Harman</author>
    <author>JAH</author>
  </authors>
  <commentList>
    <comment ref="B3" authorId="0" shapeId="0">
      <text>
        <r>
          <rPr>
            <sz val="9"/>
            <color indexed="81"/>
            <rFont val="Tahoma"/>
            <family val="2"/>
          </rPr>
          <t xml:space="preserve">Type entry into gray cells.
</t>
        </r>
      </text>
    </comment>
    <comment ref="B5" authorId="1" shapeId="0">
      <text>
        <r>
          <rPr>
            <sz val="9"/>
            <color indexed="81"/>
            <rFont val="Tahoma"/>
            <family val="2"/>
          </rPr>
          <t xml:space="preserve">Select entry from the pull-down menu.
</t>
        </r>
      </text>
    </comment>
  </commentList>
</comments>
</file>

<file path=xl/sharedStrings.xml><?xml version="1.0" encoding="utf-8"?>
<sst xmlns="http://schemas.openxmlformats.org/spreadsheetml/2006/main" count="458" uniqueCount="320">
  <si>
    <t>Site Information and 
Performance Standard Stratification</t>
  </si>
  <si>
    <t>Notes</t>
  </si>
  <si>
    <t>1. Users input values that are highlighted based on restoration potential</t>
  </si>
  <si>
    <t>Project Name:</t>
  </si>
  <si>
    <t>2. Users select values from a pull-down menu</t>
  </si>
  <si>
    <t>Reach ID:</t>
  </si>
  <si>
    <t>3. Leave values blank for field values that were not measured</t>
  </si>
  <si>
    <t>Existing Stream Type:</t>
  </si>
  <si>
    <t>FUNCTIONAL CHANGE SUMMARY</t>
  </si>
  <si>
    <t>Proposed Stream Type:</t>
  </si>
  <si>
    <t>Exisiting Condition Score (ECS)</t>
  </si>
  <si>
    <t>Region:</t>
  </si>
  <si>
    <t>Proposed Condition Score (PCS)</t>
  </si>
  <si>
    <t>Drainage Area (sqmi):</t>
  </si>
  <si>
    <t>Change in Functional Condition (PCS - ECS)</t>
  </si>
  <si>
    <t>Proposed Bed Material:</t>
  </si>
  <si>
    <t>Percent Condition Change</t>
  </si>
  <si>
    <t>Functional Change (%)</t>
  </si>
  <si>
    <t>Existing Stream Length (ft):</t>
  </si>
  <si>
    <t>Existing Stream Length (ft)</t>
  </si>
  <si>
    <t>Proposed Stream Length (ft):</t>
  </si>
  <si>
    <t>Proposed Stream Length (ft)</t>
  </si>
  <si>
    <t>Stream Slope (%):</t>
  </si>
  <si>
    <t>Additional Stream Length (ft)</t>
  </si>
  <si>
    <t>Flow Type:</t>
  </si>
  <si>
    <t>Existing Functional Foot Score (FFS)</t>
  </si>
  <si>
    <t>Proposed Functional Foot Score (FFS)</t>
  </si>
  <si>
    <t>Stream Temperature:</t>
  </si>
  <si>
    <t>Proposed FFS - Existing FFS</t>
  </si>
  <si>
    <t>Valley Type:</t>
  </si>
  <si>
    <t>FUNCTION BASED PARAMETERS SUMMARY</t>
  </si>
  <si>
    <t>FUNCTIONAL CATEGORY REPORT CARD</t>
  </si>
  <si>
    <t>Functional Category</t>
  </si>
  <si>
    <t>Function-Based Parameters</t>
  </si>
  <si>
    <t>Existing Parameter</t>
  </si>
  <si>
    <t>Proposed Parameter</t>
  </si>
  <si>
    <t xml:space="preserve">Functional Category  </t>
  </si>
  <si>
    <t>ECS</t>
  </si>
  <si>
    <t>PCS</t>
  </si>
  <si>
    <t>Functional Change</t>
  </si>
  <si>
    <t>Hydraulics</t>
  </si>
  <si>
    <t>Floodplain Connectivity</t>
  </si>
  <si>
    <t>Geomorphology</t>
  </si>
  <si>
    <t>Riparian Vegetation</t>
  </si>
  <si>
    <t>EXISTING CONDITION ASSESSMENT</t>
  </si>
  <si>
    <t>Roll Up Scoring</t>
  </si>
  <si>
    <t>Measurement Method</t>
  </si>
  <si>
    <t>Field Value</t>
  </si>
  <si>
    <t>Index Value</t>
  </si>
  <si>
    <t>Parameter</t>
  </si>
  <si>
    <t>Category</t>
  </si>
  <si>
    <t>Overall</t>
  </si>
  <si>
    <t>Bank Height Ratio</t>
  </si>
  <si>
    <t>Entrenchment Ratio</t>
  </si>
  <si>
    <t>LWD Index</t>
  </si>
  <si>
    <t>Left Buffer Width (ft)</t>
  </si>
  <si>
    <t>Right Buffer Width (ft)</t>
  </si>
  <si>
    <t>Pool Spacing Ratio</t>
  </si>
  <si>
    <t>Percent Riffle</t>
  </si>
  <si>
    <t>PROPOSED CONDITION ASSESSMENT</t>
  </si>
  <si>
    <t>Bed Form Characterization</t>
  </si>
  <si>
    <t>b</t>
  </si>
  <si>
    <t>a</t>
  </si>
  <si>
    <t>Coefficients - Y = a * X + b</t>
  </si>
  <si>
    <t>c</t>
  </si>
  <si>
    <t>Coefficients - Y = a * X^2 + b * X + c</t>
  </si>
  <si>
    <t>Percent Riffle for Streams  &gt;10% slope</t>
  </si>
  <si>
    <t>Field &gt; 60</t>
  </si>
  <si>
    <t>Field &lt; 50</t>
  </si>
  <si>
    <t>Index</t>
  </si>
  <si>
    <t>Field</t>
  </si>
  <si>
    <t>Percent Riffle for Streams  3%-10% slope</t>
  </si>
  <si>
    <t>Field &gt;= 60</t>
  </si>
  <si>
    <t>Field &lt;60</t>
  </si>
  <si>
    <t>Percent Riffle for Streams &lt; 3% slope</t>
  </si>
  <si>
    <t>Pool Spacing Ratio for Bc streams with slope &lt; 2% or B streams with slope between 2 and 4%</t>
  </si>
  <si>
    <t>Field &gt; 5</t>
  </si>
  <si>
    <t>Field  &lt; 4</t>
  </si>
  <si>
    <t>Pool Spacing Ratio for slope &lt; 4% &amp; DA &lt;10 &amp; C or E stream types</t>
  </si>
  <si>
    <t>Pool Spacing Ratio for slope &lt; 4% &amp; DA &gt;=10 &amp; C or E stream types</t>
  </si>
  <si>
    <t xml:space="preserve">Pool Spacing Ratio for slope &gt;= 4% </t>
  </si>
  <si>
    <t>F</t>
  </si>
  <si>
    <t>NF &amp; FAR</t>
  </si>
  <si>
    <t>Entrenchment Ratio (ER) A, B and Bc Streams</t>
  </si>
  <si>
    <t>FAR&amp; NF</t>
  </si>
  <si>
    <t>Functioning</t>
  </si>
  <si>
    <t>Entrenchment Ratio (ER) C and E Streams</t>
  </si>
  <si>
    <t>Bank Height Ratio (BHR)</t>
  </si>
  <si>
    <t>BIOLOGY</t>
  </si>
  <si>
    <t>GEOMORPHOLOGY</t>
  </si>
  <si>
    <t>HYDRAULICS</t>
  </si>
  <si>
    <t>Stream_Type:</t>
  </si>
  <si>
    <t>A</t>
  </si>
  <si>
    <t>B</t>
  </si>
  <si>
    <t>Bc</t>
  </si>
  <si>
    <t>C</t>
  </si>
  <si>
    <t>Da</t>
  </si>
  <si>
    <t>E</t>
  </si>
  <si>
    <t>G</t>
  </si>
  <si>
    <t>Gc</t>
  </si>
  <si>
    <t>Ridge and Valley</t>
  </si>
  <si>
    <t>Piedmont</t>
  </si>
  <si>
    <t>Coastal Plain</t>
  </si>
  <si>
    <t>Bed_Material:</t>
  </si>
  <si>
    <t>Gravel or larger (&gt; 2 mm D50)</t>
  </si>
  <si>
    <t>Sand or smaller (&lt;= 2mm D50)</t>
  </si>
  <si>
    <t>Flow_Regime</t>
  </si>
  <si>
    <t>Stream_Temperature:</t>
  </si>
  <si>
    <t>Warm</t>
  </si>
  <si>
    <t>Valley_Type:</t>
  </si>
  <si>
    <t>Data_Collection_Season:</t>
  </si>
  <si>
    <t>Confined Alluvial</t>
  </si>
  <si>
    <t>Unconfined Alluvial</t>
  </si>
  <si>
    <t>Colluvial</t>
  </si>
  <si>
    <t>Cold (Trout Streams)</t>
  </si>
  <si>
    <t>Summer (June 21st - Sept. 20th)</t>
  </si>
  <si>
    <t>Spring (Mar. 21st - June 20th)</t>
  </si>
  <si>
    <t>Fall (Sept. 21st - Dec. 20th)</t>
  </si>
  <si>
    <t>Winter (Dec. 21st - Mar. 20th)</t>
  </si>
  <si>
    <t>Altamaha</t>
  </si>
  <si>
    <t>Coosa</t>
  </si>
  <si>
    <t>Etowah</t>
  </si>
  <si>
    <t>Tennessee</t>
  </si>
  <si>
    <t>Withlacoochee</t>
  </si>
  <si>
    <t>Satilla</t>
  </si>
  <si>
    <t>Ocmulgee</t>
  </si>
  <si>
    <t>Oconee</t>
  </si>
  <si>
    <t>Ogeechee</t>
  </si>
  <si>
    <t>Chattahoochee (Upper)</t>
  </si>
  <si>
    <t>Chattahoochee (Middle)</t>
  </si>
  <si>
    <t>Chattahoochee (Lower)</t>
  </si>
  <si>
    <t>Tallapoosa</t>
  </si>
  <si>
    <t>Savannah (Lower)</t>
  </si>
  <si>
    <t>Savannah (Upper)</t>
  </si>
  <si>
    <t>Flint (Lower)</t>
  </si>
  <si>
    <t>Flint (Upper)</t>
  </si>
  <si>
    <t>Service_Areas:</t>
  </si>
  <si>
    <t>Service Area:</t>
  </si>
  <si>
    <t xml:space="preserve">Coefficients - Y = a * X + b </t>
  </si>
  <si>
    <t>Qual 4 - Proportion Genus-level Clinger Taxa Richness (Piedmont 45)</t>
  </si>
  <si>
    <t>Qual 4 - Proportion Genus-level EPT Taxa Richness (Piedmont 45)</t>
  </si>
  <si>
    <t>Qual 4 - Proportion Genus-level Shredder Taxa Richness (Piedmont 45)</t>
  </si>
  <si>
    <t>Qual 4 - Proportion Genus-level EPT Taxa Richness (Blue Ridge 66)</t>
  </si>
  <si>
    <t>Qual 4 - Proportion Genus-level Clinger Taxa Richness (Blue Ridge 66)</t>
  </si>
  <si>
    <t>Qual 4 - Proportion Genus-level Shredder Taxa Richness (Blue Ridge)</t>
  </si>
  <si>
    <t>Blue Ridge</t>
  </si>
  <si>
    <t>Qual 4 - Proportion Genus-level Burrower Taxa Richness (Blue Ridge 66)</t>
  </si>
  <si>
    <t>Qual 4 - Proportion Genus-level Burrower Taxa Richness (Piedmont 45)</t>
  </si>
  <si>
    <t>Ephemeral/Intermittent</t>
  </si>
  <si>
    <t>Perennial (less than 3 sq. mi.)</t>
  </si>
  <si>
    <r>
      <t>Perennial (greater than 3 sq. mi.</t>
    </r>
    <r>
      <rPr>
        <sz val="11"/>
        <color theme="1"/>
        <rFont val="Calibri"/>
        <family val="2"/>
        <scheme val="minor"/>
      </rPr>
      <t>)</t>
    </r>
  </si>
  <si>
    <t>Buffer Width - All Stream Types</t>
  </si>
  <si>
    <t>County:</t>
  </si>
  <si>
    <t>Coordinates:</t>
  </si>
  <si>
    <t>Counties:</t>
  </si>
  <si>
    <t>Appling</t>
  </si>
  <si>
    <t>Atkinson</t>
  </si>
  <si>
    <t>Bacon</t>
  </si>
  <si>
    <t>Baker</t>
  </si>
  <si>
    <t>Baldwin</t>
  </si>
  <si>
    <t>Banks</t>
  </si>
  <si>
    <t>Barrow</t>
  </si>
  <si>
    <t>Bartow</t>
  </si>
  <si>
    <t>Ben Hill</t>
  </si>
  <si>
    <t>Berrien</t>
  </si>
  <si>
    <t>Bibb</t>
  </si>
  <si>
    <t>Bleckley</t>
  </si>
  <si>
    <t>Brantley</t>
  </si>
  <si>
    <t>Brooks</t>
  </si>
  <si>
    <t>Bryan</t>
  </si>
  <si>
    <t>Bulloch</t>
  </si>
  <si>
    <t>Burke</t>
  </si>
  <si>
    <t>Butts</t>
  </si>
  <si>
    <t>Calhoun</t>
  </si>
  <si>
    <t>Camden</t>
  </si>
  <si>
    <t>Candler</t>
  </si>
  <si>
    <t>Carroll</t>
  </si>
  <si>
    <t>Catoosa</t>
  </si>
  <si>
    <t>Charlton</t>
  </si>
  <si>
    <t>Chatham</t>
  </si>
  <si>
    <t>Chattahoochee</t>
  </si>
  <si>
    <t>Chattooga</t>
  </si>
  <si>
    <t>Cherokee</t>
  </si>
  <si>
    <t>Clarke</t>
  </si>
  <si>
    <t>Clay</t>
  </si>
  <si>
    <t>Clayton</t>
  </si>
  <si>
    <t>Clinch</t>
  </si>
  <si>
    <t>Cobb</t>
  </si>
  <si>
    <t>Coffee</t>
  </si>
  <si>
    <t>Colquitt</t>
  </si>
  <si>
    <t>Columbia</t>
  </si>
  <si>
    <t>Cook</t>
  </si>
  <si>
    <t>Coweta</t>
  </si>
  <si>
    <t>Crawford</t>
  </si>
  <si>
    <t>Crisp</t>
  </si>
  <si>
    <t>Dade</t>
  </si>
  <si>
    <t>Dawson</t>
  </si>
  <si>
    <t>De Kalb</t>
  </si>
  <si>
    <t>Decatur</t>
  </si>
  <si>
    <t>Dodge</t>
  </si>
  <si>
    <t>Dooly</t>
  </si>
  <si>
    <t>Dougherty</t>
  </si>
  <si>
    <t>Douglas</t>
  </si>
  <si>
    <t>Early</t>
  </si>
  <si>
    <t>Echols</t>
  </si>
  <si>
    <t>Effingham</t>
  </si>
  <si>
    <t>Elbert</t>
  </si>
  <si>
    <t>Emanuel</t>
  </si>
  <si>
    <t>Evans</t>
  </si>
  <si>
    <t>Fannin</t>
  </si>
  <si>
    <t>Fayette</t>
  </si>
  <si>
    <t>Floyd</t>
  </si>
  <si>
    <t>Forsyth</t>
  </si>
  <si>
    <t>Franklin</t>
  </si>
  <si>
    <t>Fulton</t>
  </si>
  <si>
    <t>Gilmer</t>
  </si>
  <si>
    <t>Glascock</t>
  </si>
  <si>
    <t>Glynn</t>
  </si>
  <si>
    <t>Gordon</t>
  </si>
  <si>
    <t>Grady</t>
  </si>
  <si>
    <t>Greene</t>
  </si>
  <si>
    <t>Gwinnett</t>
  </si>
  <si>
    <t>Habersham</t>
  </si>
  <si>
    <t>Hall</t>
  </si>
  <si>
    <t>Hancock</t>
  </si>
  <si>
    <t>Haralson</t>
  </si>
  <si>
    <t>Harris</t>
  </si>
  <si>
    <t>Hart</t>
  </si>
  <si>
    <t>Heard</t>
  </si>
  <si>
    <t>Henry</t>
  </si>
  <si>
    <t>Houston</t>
  </si>
  <si>
    <t>Irwin</t>
  </si>
  <si>
    <t>Jackson</t>
  </si>
  <si>
    <t>Jasper</t>
  </si>
  <si>
    <t>Jeff Davis</t>
  </si>
  <si>
    <t>Jefferson</t>
  </si>
  <si>
    <t>Jenkins</t>
  </si>
  <si>
    <t>Johnson</t>
  </si>
  <si>
    <t>Jones</t>
  </si>
  <si>
    <t>Lamar</t>
  </si>
  <si>
    <t>Lanier</t>
  </si>
  <si>
    <t>Laurens</t>
  </si>
  <si>
    <t>Lee</t>
  </si>
  <si>
    <t>Liberty</t>
  </si>
  <si>
    <t>Lincoln</t>
  </si>
  <si>
    <t>Long</t>
  </si>
  <si>
    <t>Lowndes</t>
  </si>
  <si>
    <t>Lumpkin</t>
  </si>
  <si>
    <t>Macon</t>
  </si>
  <si>
    <t>Madison</t>
  </si>
  <si>
    <t>Marion</t>
  </si>
  <si>
    <t>McDuffie</t>
  </si>
  <si>
    <t>McIntosh</t>
  </si>
  <si>
    <t>Meriwether</t>
  </si>
  <si>
    <t>Miller</t>
  </si>
  <si>
    <t>Mitchell</t>
  </si>
  <si>
    <t>Monroe</t>
  </si>
  <si>
    <t>Montgomery</t>
  </si>
  <si>
    <t>Morgan</t>
  </si>
  <si>
    <t>Murray</t>
  </si>
  <si>
    <t>Muscogee</t>
  </si>
  <si>
    <t>Newton</t>
  </si>
  <si>
    <t>Oglethorpe</t>
  </si>
  <si>
    <t>Paulding</t>
  </si>
  <si>
    <t>Peach</t>
  </si>
  <si>
    <t>Pickens</t>
  </si>
  <si>
    <t>Pierce</t>
  </si>
  <si>
    <t>Pike</t>
  </si>
  <si>
    <t>Polk</t>
  </si>
  <si>
    <t>Pulaski</t>
  </si>
  <si>
    <t>Putnam</t>
  </si>
  <si>
    <t>Quitman</t>
  </si>
  <si>
    <t>Rabun</t>
  </si>
  <si>
    <t>Randolph</t>
  </si>
  <si>
    <t>Richmond</t>
  </si>
  <si>
    <t>Rockdale</t>
  </si>
  <si>
    <t>Schley</t>
  </si>
  <si>
    <t>Screven</t>
  </si>
  <si>
    <t>Seminole</t>
  </si>
  <si>
    <t>Spalding</t>
  </si>
  <si>
    <t>Stephens</t>
  </si>
  <si>
    <t>Stewart</t>
  </si>
  <si>
    <t>Sumter</t>
  </si>
  <si>
    <t>Talbot</t>
  </si>
  <si>
    <t>Taliaferro</t>
  </si>
  <si>
    <t>Tattnall</t>
  </si>
  <si>
    <t>Taylor</t>
  </si>
  <si>
    <t>Telfair</t>
  </si>
  <si>
    <t>Terrell</t>
  </si>
  <si>
    <t>Thomas</t>
  </si>
  <si>
    <t>Tift</t>
  </si>
  <si>
    <t>Toombs</t>
  </si>
  <si>
    <t>Towns</t>
  </si>
  <si>
    <t>Treutlen</t>
  </si>
  <si>
    <t>Troup</t>
  </si>
  <si>
    <t>Turner</t>
  </si>
  <si>
    <t>Twiggs</t>
  </si>
  <si>
    <t>Union</t>
  </si>
  <si>
    <t>Upson</t>
  </si>
  <si>
    <t>Walker</t>
  </si>
  <si>
    <t>Walton</t>
  </si>
  <si>
    <t>Ware</t>
  </si>
  <si>
    <t>Warren</t>
  </si>
  <si>
    <t>Washington</t>
  </si>
  <si>
    <t>Wayne</t>
  </si>
  <si>
    <t>Webster</t>
  </si>
  <si>
    <t>Wheeler</t>
  </si>
  <si>
    <t>White</t>
  </si>
  <si>
    <t>Whitfield</t>
  </si>
  <si>
    <t>Wilcox</t>
  </si>
  <si>
    <t>Wilkes</t>
  </si>
  <si>
    <t>Wilkinson</t>
  </si>
  <si>
    <t>Worth</t>
  </si>
  <si>
    <t>Date of Data Collection:</t>
  </si>
  <si>
    <t>Mitigation Potential:</t>
  </si>
  <si>
    <t>Mitigation_Potential:</t>
  </si>
  <si>
    <t>Restoration</t>
  </si>
  <si>
    <t>Enhancement</t>
  </si>
  <si>
    <t>Preservation</t>
  </si>
  <si>
    <t>Total Number of Potential Stream Credits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</si>
</sst>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00"/>
    <numFmt numFmtId="166" formatCode="0.0%"/>
    <numFmt numFmtId="167" formatCode="[$-409]mmmm\ d\,\ yyyy;@"/>
  </numFmts>
  <fonts count="15" x14ac:knownFonts="1">
    <font>
      <sz val="11"/>
      <color theme="1"/>
      <name val="Calibri"/>
      <family val="2"/>
      <scheme val="minor"/>
    </font>
    <font>
      <sz val="11"/>
      <color theme="1"/>
      <name val="Calibri"/>
      <family val="2"/>
      <scheme val="minor"/>
    </font>
    <font>
      <b/>
      <sz val="11"/>
      <color theme="1"/>
      <name val="Calibri"/>
      <family val="2"/>
      <scheme val="minor"/>
    </font>
    <font>
      <b/>
      <sz val="16"/>
      <color theme="1"/>
      <name val="Calibri"/>
      <family val="2"/>
      <scheme val="minor"/>
    </font>
    <font>
      <sz val="12"/>
      <color theme="1"/>
      <name val="Calibri"/>
      <family val="2"/>
      <scheme val="minor"/>
    </font>
    <font>
      <sz val="18"/>
      <color rgb="FFFF0000"/>
      <name val="Calibri"/>
      <family val="2"/>
      <scheme val="minor"/>
    </font>
    <font>
      <b/>
      <sz val="12"/>
      <color theme="1"/>
      <name val="Calibri"/>
      <family val="2"/>
      <scheme val="minor"/>
    </font>
    <font>
      <b/>
      <sz val="14"/>
      <color theme="1"/>
      <name val="Calibri"/>
      <family val="2"/>
      <scheme val="minor"/>
    </font>
    <font>
      <sz val="14"/>
      <color theme="1"/>
      <name val="Calibri"/>
      <family val="2"/>
      <scheme val="minor"/>
    </font>
    <font>
      <sz val="12"/>
      <color rgb="FF000000"/>
      <name val="Calibri"/>
      <family val="2"/>
      <scheme val="minor"/>
    </font>
    <font>
      <sz val="9"/>
      <color indexed="81"/>
      <name val="Tahoma"/>
      <family val="2"/>
    </font>
    <font>
      <b/>
      <sz val="15"/>
      <color theme="1"/>
      <name val="Calibri"/>
      <family val="2"/>
      <scheme val="minor"/>
    </font>
    <font>
      <sz val="10"/>
      <name val="Arial"/>
      <family val="2"/>
    </font>
    <font>
      <sz val="12"/>
      <name val="Calibri"/>
      <family val="2"/>
      <scheme val="minor"/>
    </font>
    <font>
      <sz val="11"/>
      <color rgb="FF000000"/>
      <name val="Calibri"/>
      <family val="2"/>
      <scheme val="minor"/>
    </font>
  </fonts>
  <fills count="12">
    <fill>
      <patternFill patternType="none"/>
    </fill>
    <fill>
      <patternFill patternType="gray125"/>
    </fill>
    <fill>
      <patternFill patternType="solid">
        <fgColor theme="2" tint="-0.249977111117893"/>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4" tint="0.59999389629810485"/>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rgb="FFFF0000"/>
        <bgColor indexed="64"/>
      </patternFill>
    </fill>
    <fill>
      <patternFill patternType="solid">
        <fgColor theme="0"/>
        <bgColor indexed="64"/>
      </patternFill>
    </fill>
    <fill>
      <patternFill patternType="solid">
        <fgColor rgb="FF00B050"/>
        <bgColor indexed="64"/>
      </patternFill>
    </fill>
    <fill>
      <patternFill patternType="solid">
        <fgColor rgb="FFFFFF00"/>
        <bgColor indexed="64"/>
      </patternFill>
    </fill>
  </fills>
  <borders count="45">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9" fontId="1" fillId="0" borderId="0" applyFont="0" applyFill="0" applyBorder="0" applyAlignment="0" applyProtection="0"/>
    <xf numFmtId="0" fontId="12" fillId="0" borderId="0"/>
  </cellStyleXfs>
  <cellXfs count="245">
    <xf numFmtId="0" fontId="0" fillId="0" borderId="0" xfId="0"/>
    <xf numFmtId="0" fontId="4" fillId="3" borderId="6" xfId="0" applyFont="1" applyFill="1" applyBorder="1" applyAlignment="1" applyProtection="1">
      <alignment horizontal="center"/>
      <protection locked="0"/>
    </xf>
    <xf numFmtId="0" fontId="4" fillId="4" borderId="6" xfId="0" applyFont="1" applyFill="1" applyBorder="1" applyAlignment="1" applyProtection="1">
      <alignment horizontal="center"/>
      <protection locked="0"/>
    </xf>
    <xf numFmtId="2" fontId="4" fillId="0" borderId="6" xfId="0" applyNumberFormat="1" applyFont="1" applyBorder="1" applyAlignment="1">
      <alignment horizontal="center"/>
    </xf>
    <xf numFmtId="0" fontId="4" fillId="5" borderId="6" xfId="0" applyFont="1" applyFill="1" applyBorder="1" applyAlignment="1">
      <alignment horizontal="left"/>
    </xf>
    <xf numFmtId="0" fontId="4" fillId="6" borderId="6" xfId="0" applyFont="1" applyFill="1" applyBorder="1" applyAlignment="1">
      <alignment horizontal="left"/>
    </xf>
    <xf numFmtId="0" fontId="4" fillId="7" borderId="6" xfId="0" applyFont="1" applyFill="1" applyBorder="1" applyAlignment="1">
      <alignment horizontal="left"/>
    </xf>
    <xf numFmtId="0" fontId="4" fillId="3" borderId="10" xfId="0" applyFont="1" applyFill="1" applyBorder="1" applyAlignment="1" applyProtection="1">
      <alignment horizontal="center"/>
      <protection locked="0"/>
    </xf>
    <xf numFmtId="0" fontId="4" fillId="3" borderId="11" xfId="0" applyFont="1" applyFill="1" applyBorder="1" applyAlignment="1" applyProtection="1">
      <alignment horizontal="center"/>
      <protection locked="0"/>
    </xf>
    <xf numFmtId="0" fontId="4" fillId="5" borderId="0" xfId="0" applyFont="1" applyFill="1" applyBorder="1"/>
    <xf numFmtId="0" fontId="4" fillId="5" borderId="9" xfId="0" applyFont="1" applyFill="1" applyBorder="1"/>
    <xf numFmtId="0" fontId="4" fillId="6" borderId="3" xfId="0" applyFont="1" applyFill="1" applyBorder="1"/>
    <xf numFmtId="0" fontId="4" fillId="6" borderId="0" xfId="0" applyFont="1" applyFill="1" applyBorder="1"/>
    <xf numFmtId="0" fontId="4" fillId="6" borderId="5" xfId="0" applyFont="1" applyFill="1" applyBorder="1"/>
    <xf numFmtId="0" fontId="4" fillId="6" borderId="7" xfId="0" applyFont="1" applyFill="1" applyBorder="1"/>
    <xf numFmtId="0" fontId="4" fillId="6" borderId="9" xfId="0" applyFont="1" applyFill="1" applyBorder="1"/>
    <xf numFmtId="0" fontId="8" fillId="9" borderId="0" xfId="0" applyFont="1" applyFill="1" applyBorder="1" applyAlignment="1">
      <alignment horizontal="center" vertical="center"/>
    </xf>
    <xf numFmtId="0" fontId="4" fillId="9" borderId="0" xfId="0" applyFont="1" applyFill="1" applyBorder="1" applyAlignment="1" applyProtection="1">
      <alignment horizontal="center"/>
      <protection locked="0"/>
    </xf>
    <xf numFmtId="0" fontId="0" fillId="9" borderId="0" xfId="0" applyFill="1" applyBorder="1"/>
    <xf numFmtId="0" fontId="2" fillId="9" borderId="0" xfId="0" applyFont="1" applyFill="1" applyBorder="1" applyAlignment="1"/>
    <xf numFmtId="0" fontId="3" fillId="9" borderId="0" xfId="0" applyFont="1" applyFill="1" applyBorder="1" applyAlignment="1">
      <alignment horizontal="center" vertical="center"/>
    </xf>
    <xf numFmtId="0" fontId="6" fillId="9" borderId="0" xfId="0" applyFont="1" applyFill="1" applyBorder="1" applyAlignment="1">
      <alignment horizontal="center" vertical="center" wrapText="1"/>
    </xf>
    <xf numFmtId="2" fontId="4" fillId="9" borderId="0" xfId="0" applyNumberFormat="1" applyFont="1" applyFill="1" applyBorder="1" applyAlignment="1">
      <alignment horizontal="center"/>
    </xf>
    <xf numFmtId="2" fontId="8" fillId="9" borderId="0" xfId="0" applyNumberFormat="1" applyFont="1" applyFill="1" applyBorder="1" applyAlignment="1">
      <alignment horizontal="center" vertical="center"/>
    </xf>
    <xf numFmtId="2" fontId="4" fillId="9" borderId="5" xfId="0" applyNumberFormat="1" applyFont="1" applyFill="1" applyBorder="1" applyAlignment="1">
      <alignment horizontal="center" vertical="center"/>
    </xf>
    <xf numFmtId="0" fontId="0" fillId="9" borderId="14" xfId="0" applyFill="1" applyBorder="1"/>
    <xf numFmtId="0" fontId="4" fillId="0" borderId="16" xfId="0" applyFont="1" applyBorder="1"/>
    <xf numFmtId="0" fontId="0" fillId="9" borderId="15" xfId="0" applyFill="1" applyBorder="1"/>
    <xf numFmtId="0" fontId="0" fillId="9" borderId="0" xfId="0" applyFill="1" applyBorder="1" applyProtection="1"/>
    <xf numFmtId="0" fontId="4" fillId="0" borderId="16" xfId="0" applyFont="1" applyFill="1" applyBorder="1"/>
    <xf numFmtId="0" fontId="4" fillId="9" borderId="19" xfId="0" applyFont="1" applyFill="1" applyBorder="1"/>
    <xf numFmtId="0" fontId="0" fillId="9" borderId="19" xfId="0" applyFill="1" applyBorder="1"/>
    <xf numFmtId="0" fontId="2" fillId="9" borderId="15" xfId="0" applyFont="1" applyFill="1" applyBorder="1" applyAlignment="1"/>
    <xf numFmtId="0" fontId="4" fillId="5" borderId="16" xfId="0" applyFont="1" applyFill="1" applyBorder="1" applyAlignment="1">
      <alignment horizontal="left"/>
    </xf>
    <xf numFmtId="0" fontId="4" fillId="7" borderId="16" xfId="0" applyFont="1" applyFill="1" applyBorder="1" applyAlignment="1">
      <alignment horizontal="left" vertical="center"/>
    </xf>
    <xf numFmtId="0" fontId="4" fillId="9" borderId="24" xfId="0" applyFont="1" applyFill="1" applyBorder="1" applyAlignment="1">
      <alignment horizontal="left" vertical="center"/>
    </xf>
    <xf numFmtId="2" fontId="8" fillId="9" borderId="15" xfId="0" applyNumberFormat="1" applyFont="1" applyFill="1" applyBorder="1" applyAlignment="1">
      <alignment horizontal="center" vertical="center"/>
    </xf>
    <xf numFmtId="2" fontId="4" fillId="9" borderId="22" xfId="0" applyNumberFormat="1" applyFont="1" applyFill="1" applyBorder="1" applyAlignment="1">
      <alignment horizontal="center" vertical="center"/>
    </xf>
    <xf numFmtId="0" fontId="4" fillId="3" borderId="31" xfId="0" applyFont="1" applyFill="1" applyBorder="1" applyAlignment="1" applyProtection="1">
      <alignment horizontal="center"/>
      <protection locked="0"/>
    </xf>
    <xf numFmtId="0" fontId="4" fillId="0" borderId="21" xfId="0" applyFont="1" applyBorder="1"/>
    <xf numFmtId="0" fontId="6" fillId="0" borderId="21" xfId="0" applyFont="1" applyBorder="1" applyAlignment="1">
      <alignment horizontal="center"/>
    </xf>
    <xf numFmtId="0" fontId="6" fillId="0" borderId="11" xfId="0" applyFont="1" applyBorder="1" applyAlignment="1">
      <alignment horizontal="center"/>
    </xf>
    <xf numFmtId="0" fontId="6" fillId="0" borderId="4" xfId="0" applyFont="1" applyBorder="1" applyAlignment="1">
      <alignment horizontal="center"/>
    </xf>
    <xf numFmtId="0" fontId="6" fillId="0" borderId="27" xfId="0" applyFont="1" applyFill="1" applyBorder="1" applyAlignment="1">
      <alignment horizontal="center"/>
    </xf>
    <xf numFmtId="2" fontId="4" fillId="9" borderId="0" xfId="0" applyNumberFormat="1" applyFont="1" applyFill="1" applyBorder="1" applyAlignment="1">
      <alignment horizontal="center" vertical="center"/>
    </xf>
    <xf numFmtId="2" fontId="4" fillId="9" borderId="15" xfId="0" applyNumberFormat="1" applyFont="1" applyFill="1" applyBorder="1" applyAlignment="1">
      <alignment horizontal="center" vertical="center"/>
    </xf>
    <xf numFmtId="0" fontId="0" fillId="11" borderId="30" xfId="0" applyFill="1" applyBorder="1" applyAlignment="1">
      <alignment horizontal="center" vertical="center" wrapText="1"/>
    </xf>
    <xf numFmtId="0" fontId="0" fillId="8" borderId="30" xfId="0" applyFill="1" applyBorder="1" applyAlignment="1">
      <alignment horizontal="center" vertical="center" wrapText="1"/>
    </xf>
    <xf numFmtId="0" fontId="0" fillId="0" borderId="0" xfId="0"/>
    <xf numFmtId="0" fontId="0" fillId="0" borderId="0" xfId="0" applyFill="1" applyBorder="1"/>
    <xf numFmtId="0" fontId="0" fillId="0" borderId="0" xfId="0" applyFill="1" applyBorder="1" applyAlignment="1">
      <alignment vertical="center" wrapText="1"/>
    </xf>
    <xf numFmtId="0" fontId="0" fillId="0" borderId="13" xfId="0" applyBorder="1" applyAlignment="1">
      <alignment vertical="center" wrapText="1"/>
    </xf>
    <xf numFmtId="0" fontId="0" fillId="0" borderId="14" xfId="0" applyBorder="1" applyAlignment="1">
      <alignment vertical="center" wrapText="1"/>
    </xf>
    <xf numFmtId="0" fontId="0" fillId="0" borderId="33" xfId="0" applyBorder="1" applyAlignment="1">
      <alignment vertical="center" wrapText="1"/>
    </xf>
    <xf numFmtId="0" fontId="0" fillId="0" borderId="34" xfId="0" applyBorder="1" applyAlignment="1">
      <alignment vertical="center" wrapText="1"/>
    </xf>
    <xf numFmtId="0" fontId="0" fillId="8" borderId="30" xfId="0" applyFill="1" applyBorder="1" applyAlignment="1">
      <alignment vertical="center" wrapText="1"/>
    </xf>
    <xf numFmtId="0" fontId="0" fillId="11" borderId="30" xfId="0" applyFill="1" applyBorder="1" applyAlignment="1">
      <alignment vertical="center" wrapText="1"/>
    </xf>
    <xf numFmtId="0" fontId="0" fillId="10" borderId="30" xfId="0" applyFill="1" applyBorder="1" applyAlignment="1">
      <alignment vertical="center" wrapText="1"/>
    </xf>
    <xf numFmtId="0" fontId="0" fillId="10" borderId="35" xfId="0" applyFill="1" applyBorder="1" applyAlignment="1">
      <alignment vertical="center" wrapText="1"/>
    </xf>
    <xf numFmtId="0" fontId="0" fillId="0" borderId="0" xfId="0" applyFill="1" applyAlignment="1">
      <alignment horizontal="center"/>
    </xf>
    <xf numFmtId="0" fontId="0" fillId="0" borderId="0" xfId="0" applyFill="1"/>
    <xf numFmtId="0" fontId="2" fillId="0" borderId="0" xfId="0" applyFont="1"/>
    <xf numFmtId="0" fontId="0" fillId="0" borderId="0" xfId="0" applyAlignment="1">
      <alignment vertical="center"/>
    </xf>
    <xf numFmtId="0" fontId="0" fillId="0" borderId="0" xfId="0" applyFill="1" applyBorder="1" applyAlignment="1">
      <alignment vertical="center"/>
    </xf>
    <xf numFmtId="0" fontId="0" fillId="0" borderId="0" xfId="0" applyBorder="1" applyAlignment="1">
      <alignment horizontal="center"/>
    </xf>
    <xf numFmtId="0" fontId="0" fillId="0" borderId="14" xfId="0" applyFill="1" applyBorder="1" applyAlignment="1">
      <alignment vertical="center" wrapText="1"/>
    </xf>
    <xf numFmtId="0" fontId="0" fillId="0" borderId="0" xfId="0" applyBorder="1"/>
    <xf numFmtId="0" fontId="0" fillId="0" borderId="0" xfId="0" applyBorder="1" applyAlignment="1">
      <alignment vertical="center" wrapText="1"/>
    </xf>
    <xf numFmtId="0" fontId="0" fillId="0" borderId="15" xfId="0" applyBorder="1" applyAlignment="1">
      <alignment vertical="center" wrapText="1"/>
    </xf>
    <xf numFmtId="0" fontId="0" fillId="0" borderId="0" xfId="0" applyFill="1" applyAlignment="1">
      <alignment vertical="center"/>
    </xf>
    <xf numFmtId="164" fontId="0" fillId="0" borderId="14" xfId="0" applyNumberFormat="1" applyBorder="1" applyAlignment="1">
      <alignment vertical="center" wrapText="1"/>
    </xf>
    <xf numFmtId="0" fontId="0" fillId="0" borderId="0" xfId="0" applyAlignment="1">
      <alignment horizontal="center"/>
    </xf>
    <xf numFmtId="0" fontId="0" fillId="0" borderId="0" xfId="0" applyAlignment="1"/>
    <xf numFmtId="1" fontId="0" fillId="0" borderId="14" xfId="0" applyNumberFormat="1" applyBorder="1" applyAlignment="1">
      <alignment vertical="center" wrapText="1"/>
    </xf>
    <xf numFmtId="0" fontId="0" fillId="0" borderId="0" xfId="0" applyAlignment="1">
      <alignment horizontal="left"/>
    </xf>
    <xf numFmtId="165" fontId="0" fillId="0" borderId="14" xfId="0" applyNumberFormat="1" applyBorder="1"/>
    <xf numFmtId="0" fontId="0" fillId="0" borderId="0" xfId="0" applyBorder="1" applyAlignment="1">
      <alignment vertical="center"/>
    </xf>
    <xf numFmtId="0" fontId="0" fillId="0" borderId="0" xfId="0" applyFill="1" applyBorder="1" applyAlignment="1">
      <alignment horizontal="center"/>
    </xf>
    <xf numFmtId="1" fontId="0" fillId="0" borderId="0" xfId="0" applyNumberFormat="1" applyBorder="1" applyAlignment="1">
      <alignment vertical="center" wrapText="1"/>
    </xf>
    <xf numFmtId="0" fontId="0" fillId="0" borderId="33" xfId="0" applyFill="1" applyBorder="1" applyAlignment="1">
      <alignment vertical="center" wrapText="1"/>
    </xf>
    <xf numFmtId="0" fontId="0" fillId="0" borderId="14" xfId="0" applyBorder="1"/>
    <xf numFmtId="0" fontId="0" fillId="0" borderId="15" xfId="0" applyFill="1" applyBorder="1" applyAlignment="1">
      <alignment vertical="center" wrapText="1"/>
    </xf>
    <xf numFmtId="0" fontId="0" fillId="0" borderId="0" xfId="0" applyFill="1" applyAlignment="1"/>
    <xf numFmtId="164" fontId="0" fillId="0" borderId="14" xfId="0" applyNumberFormat="1" applyFill="1" applyBorder="1" applyAlignment="1">
      <alignment vertical="center" wrapText="1"/>
    </xf>
    <xf numFmtId="0" fontId="4" fillId="4" borderId="6" xfId="0" applyFont="1" applyFill="1" applyBorder="1" applyAlignment="1" applyProtection="1">
      <alignment horizontal="center"/>
      <protection locked="0"/>
    </xf>
    <xf numFmtId="0" fontId="0" fillId="0" borderId="14" xfId="0" applyBorder="1" applyAlignment="1">
      <alignment horizontal="left"/>
    </xf>
    <xf numFmtId="0" fontId="0" fillId="0" borderId="0" xfId="0" applyBorder="1" applyAlignment="1">
      <alignment horizontal="left"/>
    </xf>
    <xf numFmtId="0" fontId="0" fillId="10" borderId="30" xfId="0" applyFill="1" applyBorder="1" applyAlignment="1">
      <alignment horizontal="center" vertical="center" wrapText="1"/>
    </xf>
    <xf numFmtId="0" fontId="0" fillId="10" borderId="35" xfId="0" applyFill="1" applyBorder="1" applyAlignment="1">
      <alignment horizontal="center" vertical="center" wrapText="1"/>
    </xf>
    <xf numFmtId="0" fontId="0" fillId="11" borderId="30" xfId="0" applyFill="1" applyBorder="1" applyAlignment="1">
      <alignment horizontal="center" vertical="center"/>
    </xf>
    <xf numFmtId="0" fontId="11" fillId="0" borderId="0" xfId="0" applyFont="1" applyAlignment="1">
      <alignment horizontal="center" vertical="center"/>
    </xf>
    <xf numFmtId="0" fontId="0" fillId="0" borderId="0" xfId="0" applyFill="1" applyAlignment="1">
      <alignment horizontal="center"/>
    </xf>
    <xf numFmtId="2" fontId="4" fillId="5" borderId="9" xfId="0" applyNumberFormat="1" applyFont="1" applyFill="1" applyBorder="1" applyAlignment="1">
      <alignment horizontal="center"/>
    </xf>
    <xf numFmtId="2" fontId="4" fillId="5" borderId="0" xfId="0" applyNumberFormat="1" applyFont="1" applyFill="1" applyBorder="1" applyAlignment="1">
      <alignment horizontal="center"/>
    </xf>
    <xf numFmtId="2" fontId="4" fillId="6" borderId="9" xfId="0" applyNumberFormat="1" applyFont="1" applyFill="1" applyBorder="1" applyAlignment="1">
      <alignment horizontal="center" vertical="center"/>
    </xf>
    <xf numFmtId="1" fontId="0" fillId="0" borderId="14" xfId="0" applyNumberFormat="1" applyBorder="1" applyAlignment="1">
      <alignment vertical="center"/>
    </xf>
    <xf numFmtId="2" fontId="4" fillId="6" borderId="0" xfId="0" applyNumberFormat="1" applyFont="1" applyFill="1" applyBorder="1" applyAlignment="1">
      <alignment horizontal="center" vertical="center"/>
    </xf>
    <xf numFmtId="2" fontId="4" fillId="6" borderId="0" xfId="0" applyNumberFormat="1" applyFont="1" applyFill="1" applyBorder="1" applyAlignment="1">
      <alignment horizontal="center"/>
    </xf>
    <xf numFmtId="2" fontId="9" fillId="6" borderId="5" xfId="0" applyNumberFormat="1" applyFont="1" applyFill="1" applyBorder="1" applyAlignment="1">
      <alignment horizontal="center" vertical="center"/>
    </xf>
    <xf numFmtId="166" fontId="4" fillId="3" borderId="6" xfId="0" applyNumberFormat="1" applyFont="1" applyFill="1" applyBorder="1" applyAlignment="1" applyProtection="1">
      <alignment horizontal="center"/>
      <protection locked="0"/>
    </xf>
    <xf numFmtId="2" fontId="4" fillId="3" borderId="12" xfId="0" applyNumberFormat="1" applyFont="1" applyFill="1" applyBorder="1" applyAlignment="1" applyProtection="1">
      <alignment horizontal="center"/>
      <protection locked="0"/>
    </xf>
    <xf numFmtId="2" fontId="4" fillId="3" borderId="11" xfId="0" applyNumberFormat="1" applyFont="1" applyFill="1" applyBorder="1" applyAlignment="1" applyProtection="1">
      <alignment horizontal="center"/>
      <protection locked="0"/>
    </xf>
    <xf numFmtId="1" fontId="4" fillId="3" borderId="12" xfId="0" applyNumberFormat="1" applyFont="1" applyFill="1" applyBorder="1" applyAlignment="1" applyProtection="1">
      <alignment horizontal="center"/>
      <protection locked="0"/>
    </xf>
    <xf numFmtId="2" fontId="4" fillId="3" borderId="10" xfId="0" applyNumberFormat="1" applyFont="1" applyFill="1" applyBorder="1" applyAlignment="1" applyProtection="1">
      <alignment horizontal="center"/>
      <protection locked="0"/>
    </xf>
    <xf numFmtId="1" fontId="4" fillId="3" borderId="11" xfId="0" applyNumberFormat="1" applyFont="1" applyFill="1" applyBorder="1" applyAlignment="1" applyProtection="1">
      <alignment horizontal="center"/>
      <protection locked="0"/>
    </xf>
    <xf numFmtId="2" fontId="9" fillId="6" borderId="2" xfId="0" applyNumberFormat="1" applyFont="1" applyFill="1" applyBorder="1" applyAlignment="1">
      <alignment horizontal="center" vertical="center"/>
    </xf>
    <xf numFmtId="0" fontId="0" fillId="0" borderId="0" xfId="0" applyFill="1" applyAlignment="1">
      <alignment horizontal="center"/>
    </xf>
    <xf numFmtId="0" fontId="0" fillId="0" borderId="0" xfId="0" applyAlignment="1"/>
    <xf numFmtId="0" fontId="4" fillId="3" borderId="12" xfId="0" applyFont="1" applyFill="1" applyBorder="1" applyAlignment="1" applyProtection="1">
      <alignment horizontal="center"/>
      <protection locked="0"/>
    </xf>
    <xf numFmtId="2" fontId="4" fillId="7" borderId="2" xfId="0" applyNumberFormat="1" applyFont="1" applyFill="1" applyBorder="1" applyAlignment="1">
      <alignment horizontal="center"/>
    </xf>
    <xf numFmtId="2" fontId="4" fillId="7" borderId="8" xfId="0" applyNumberFormat="1" applyFont="1" applyFill="1" applyBorder="1" applyAlignment="1">
      <alignment horizontal="center"/>
    </xf>
    <xf numFmtId="2" fontId="4" fillId="7" borderId="4" xfId="0" applyNumberFormat="1" applyFont="1" applyFill="1" applyBorder="1" applyAlignment="1">
      <alignment horizontal="center"/>
    </xf>
    <xf numFmtId="2" fontId="4" fillId="7" borderId="31" xfId="0" applyNumberFormat="1" applyFont="1" applyFill="1" applyBorder="1" applyAlignment="1">
      <alignment horizontal="center"/>
    </xf>
    <xf numFmtId="0" fontId="0" fillId="0" borderId="6" xfId="0" applyBorder="1"/>
    <xf numFmtId="0" fontId="4" fillId="0" borderId="6" xfId="0" applyFont="1" applyBorder="1"/>
    <xf numFmtId="0" fontId="4" fillId="0" borderId="0" xfId="0" applyFont="1"/>
    <xf numFmtId="0" fontId="4" fillId="0" borderId="0" xfId="0" applyFont="1" applyAlignment="1">
      <alignment vertical="center"/>
    </xf>
    <xf numFmtId="0" fontId="4" fillId="4" borderId="6" xfId="0" applyFont="1" applyFill="1" applyBorder="1" applyAlignment="1">
      <alignment horizontal="center"/>
    </xf>
    <xf numFmtId="167" fontId="4" fillId="4" borderId="6" xfId="0" applyNumberFormat="1" applyFont="1" applyFill="1" applyBorder="1" applyAlignment="1" applyProtection="1">
      <alignment horizontal="center"/>
      <protection locked="0"/>
    </xf>
    <xf numFmtId="0" fontId="0" fillId="3" borderId="6" xfId="0" applyFill="1" applyBorder="1" applyAlignment="1">
      <alignment horizontal="center"/>
    </xf>
    <xf numFmtId="0" fontId="14" fillId="0" borderId="0" xfId="0" applyFont="1" applyBorder="1" applyAlignment="1">
      <alignment horizontal="center" vertical="center"/>
    </xf>
    <xf numFmtId="0" fontId="4" fillId="6" borderId="20" xfId="0" applyFont="1" applyFill="1" applyBorder="1" applyAlignment="1">
      <alignment horizontal="left" vertical="center"/>
    </xf>
    <xf numFmtId="0" fontId="0" fillId="0" borderId="23" xfId="0" applyBorder="1" applyAlignment="1">
      <alignment horizontal="left" vertical="center"/>
    </xf>
    <xf numFmtId="0" fontId="0" fillId="0" borderId="21" xfId="0" applyBorder="1" applyAlignment="1">
      <alignment horizontal="left" vertical="center"/>
    </xf>
    <xf numFmtId="0" fontId="4" fillId="6" borderId="10" xfId="0" applyFont="1" applyFill="1" applyBorder="1" applyAlignment="1">
      <alignment horizontal="left" vertical="center"/>
    </xf>
    <xf numFmtId="0" fontId="0" fillId="0" borderId="12" xfId="0" applyBorder="1" applyAlignment="1">
      <alignment horizontal="left" vertical="center"/>
    </xf>
    <xf numFmtId="0" fontId="0" fillId="0" borderId="11" xfId="0" applyBorder="1" applyAlignment="1">
      <alignment horizontal="left" vertical="center"/>
    </xf>
    <xf numFmtId="2" fontId="4" fillId="0" borderId="10" xfId="0" applyNumberFormat="1" applyFont="1" applyBorder="1" applyAlignment="1">
      <alignment horizontal="center" vertical="center"/>
    </xf>
    <xf numFmtId="0" fontId="0" fillId="0" borderId="12" xfId="0" applyBorder="1" applyAlignment="1">
      <alignment horizontal="center" vertical="center"/>
    </xf>
    <xf numFmtId="0" fontId="0" fillId="0" borderId="11" xfId="0" applyBorder="1" applyAlignment="1">
      <alignment horizontal="center" vertical="center"/>
    </xf>
    <xf numFmtId="0" fontId="4" fillId="5" borderId="20" xfId="0" applyFont="1" applyFill="1" applyBorder="1" applyAlignment="1">
      <alignment horizontal="left" vertical="center"/>
    </xf>
    <xf numFmtId="0" fontId="4" fillId="5" borderId="21" xfId="0" applyFont="1" applyFill="1" applyBorder="1" applyAlignment="1">
      <alignment horizontal="left" vertical="center"/>
    </xf>
    <xf numFmtId="0" fontId="4" fillId="5" borderId="10" xfId="0" applyFont="1" applyFill="1" applyBorder="1" applyAlignment="1">
      <alignment horizontal="left" vertical="center"/>
    </xf>
    <xf numFmtId="0" fontId="4" fillId="5" borderId="11" xfId="0" applyFont="1" applyFill="1" applyBorder="1" applyAlignment="1">
      <alignment horizontal="left" vertical="center"/>
    </xf>
    <xf numFmtId="0" fontId="4" fillId="7" borderId="1" xfId="0" applyFont="1" applyFill="1" applyBorder="1" applyAlignment="1">
      <alignment horizontal="left" vertical="center"/>
    </xf>
    <xf numFmtId="0" fontId="4" fillId="7" borderId="7" xfId="0" applyFont="1" applyFill="1" applyBorder="1" applyAlignment="1">
      <alignment horizontal="left" vertical="center"/>
    </xf>
    <xf numFmtId="0" fontId="4" fillId="7" borderId="3" xfId="0" applyFont="1" applyFill="1" applyBorder="1" applyAlignment="1">
      <alignment horizontal="left" vertical="center"/>
    </xf>
    <xf numFmtId="2" fontId="4" fillId="6" borderId="10" xfId="0" applyNumberFormat="1" applyFont="1" applyFill="1" applyBorder="1" applyAlignment="1">
      <alignment horizontal="center" vertical="center"/>
    </xf>
    <xf numFmtId="0" fontId="4" fillId="7" borderId="20" xfId="0" applyFont="1" applyFill="1" applyBorder="1" applyAlignment="1">
      <alignment horizontal="left" vertical="center"/>
    </xf>
    <xf numFmtId="0" fontId="4" fillId="7" borderId="23" xfId="0" applyFont="1" applyFill="1" applyBorder="1" applyAlignment="1">
      <alignment horizontal="left" vertical="center"/>
    </xf>
    <xf numFmtId="0" fontId="0" fillId="0" borderId="28" xfId="0" applyBorder="1" applyAlignment="1">
      <alignment horizontal="left" vertical="center"/>
    </xf>
    <xf numFmtId="2" fontId="4" fillId="7" borderId="10" xfId="0" applyNumberFormat="1" applyFont="1" applyFill="1" applyBorder="1" applyAlignment="1">
      <alignment horizontal="center" vertical="center"/>
    </xf>
    <xf numFmtId="2" fontId="4" fillId="7" borderId="12" xfId="0" applyNumberFormat="1" applyFont="1" applyFill="1" applyBorder="1" applyAlignment="1">
      <alignment horizontal="center" vertical="center"/>
    </xf>
    <xf numFmtId="0" fontId="0" fillId="0" borderId="31" xfId="0" applyBorder="1" applyAlignment="1">
      <alignment horizontal="center" vertical="center"/>
    </xf>
    <xf numFmtId="0" fontId="4" fillId="7" borderId="7" xfId="0" applyFont="1" applyFill="1" applyBorder="1" applyAlignment="1"/>
    <xf numFmtId="0" fontId="0" fillId="0" borderId="8" xfId="0" applyBorder="1" applyAlignment="1"/>
    <xf numFmtId="0" fontId="4" fillId="7" borderId="3" xfId="0" applyFont="1" applyFill="1" applyBorder="1" applyAlignment="1"/>
    <xf numFmtId="0" fontId="0" fillId="0" borderId="4" xfId="0" applyBorder="1" applyAlignment="1"/>
    <xf numFmtId="0" fontId="4" fillId="0" borderId="6" xfId="0" applyFont="1" applyBorder="1" applyAlignment="1" applyProtection="1">
      <alignment horizontal="left" vertical="center"/>
    </xf>
    <xf numFmtId="0" fontId="4" fillId="0" borderId="6" xfId="0" applyFont="1" applyBorder="1" applyAlignment="1">
      <alignment horizontal="left" vertical="center"/>
    </xf>
    <xf numFmtId="0" fontId="4" fillId="7" borderId="1" xfId="0" applyFont="1" applyFill="1" applyBorder="1" applyAlignment="1"/>
    <xf numFmtId="0" fontId="0" fillId="0" borderId="2" xfId="0" applyBorder="1" applyAlignment="1"/>
    <xf numFmtId="0" fontId="4" fillId="7" borderId="29" xfId="0" applyFont="1" applyFill="1" applyBorder="1" applyAlignment="1"/>
    <xf numFmtId="0" fontId="0" fillId="0" borderId="42" xfId="0" applyBorder="1" applyAlignment="1"/>
    <xf numFmtId="2" fontId="13" fillId="6" borderId="10" xfId="0" applyNumberFormat="1" applyFont="1" applyFill="1" applyBorder="1" applyAlignment="1">
      <alignment horizontal="center" vertical="center"/>
    </xf>
    <xf numFmtId="0" fontId="4" fillId="0" borderId="12" xfId="0" applyFont="1" applyBorder="1" applyAlignment="1">
      <alignment horizontal="center" vertical="center"/>
    </xf>
    <xf numFmtId="0" fontId="4" fillId="0" borderId="11" xfId="0" applyFont="1" applyBorder="1" applyAlignment="1">
      <alignment horizontal="center" vertical="center"/>
    </xf>
    <xf numFmtId="0" fontId="6" fillId="0" borderId="12"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3" xfId="0" applyFont="1" applyBorder="1" applyAlignment="1">
      <alignment horizontal="center"/>
    </xf>
    <xf numFmtId="0" fontId="6" fillId="0" borderId="9" xfId="0" applyFont="1" applyBorder="1" applyAlignment="1">
      <alignment horizontal="center"/>
    </xf>
    <xf numFmtId="1" fontId="4" fillId="0" borderId="6" xfId="0" applyNumberFormat="1" applyFont="1" applyBorder="1" applyAlignment="1">
      <alignment horizontal="center"/>
    </xf>
    <xf numFmtId="0" fontId="4" fillId="0" borderId="18" xfId="0" applyFont="1" applyBorder="1" applyAlignment="1">
      <alignment horizontal="center"/>
    </xf>
    <xf numFmtId="9" fontId="4" fillId="0" borderId="10" xfId="1" applyFont="1" applyBorder="1" applyAlignment="1">
      <alignment horizontal="center"/>
    </xf>
    <xf numFmtId="0" fontId="4" fillId="0" borderId="25" xfId="0" applyFont="1" applyBorder="1" applyAlignment="1">
      <alignment horizontal="center"/>
    </xf>
    <xf numFmtId="0" fontId="3" fillId="0" borderId="36" xfId="0" applyFont="1" applyBorder="1" applyAlignment="1">
      <alignment horizontal="center"/>
    </xf>
    <xf numFmtId="0" fontId="0" fillId="0" borderId="37" xfId="0" applyBorder="1" applyAlignment="1"/>
    <xf numFmtId="0" fontId="0" fillId="0" borderId="38" xfId="0" applyBorder="1" applyAlignment="1"/>
    <xf numFmtId="2" fontId="4" fillId="0" borderId="11" xfId="0" applyNumberFormat="1" applyFont="1" applyBorder="1" applyAlignment="1">
      <alignment horizontal="center"/>
    </xf>
    <xf numFmtId="0" fontId="4" fillId="0" borderId="27" xfId="0" applyFont="1" applyBorder="1" applyAlignment="1">
      <alignment horizontal="center"/>
    </xf>
    <xf numFmtId="2" fontId="4" fillId="0" borderId="6" xfId="0" applyNumberFormat="1" applyFont="1" applyBorder="1" applyAlignment="1">
      <alignment horizontal="center"/>
    </xf>
    <xf numFmtId="9" fontId="4" fillId="0" borderId="6" xfId="0" applyNumberFormat="1" applyFont="1" applyBorder="1" applyAlignment="1">
      <alignment horizontal="center"/>
    </xf>
    <xf numFmtId="9" fontId="4" fillId="0" borderId="18" xfId="0" applyNumberFormat="1" applyFont="1" applyBorder="1" applyAlignment="1">
      <alignment horizontal="center"/>
    </xf>
    <xf numFmtId="0" fontId="4" fillId="0" borderId="6" xfId="0" applyFont="1" applyBorder="1" applyAlignment="1">
      <alignment horizontal="center"/>
    </xf>
    <xf numFmtId="0" fontId="4" fillId="0" borderId="11" xfId="0" applyFont="1" applyBorder="1" applyAlignment="1" applyProtection="1">
      <alignment horizontal="left" vertical="center"/>
    </xf>
    <xf numFmtId="0" fontId="4" fillId="0" borderId="11" xfId="0" applyFont="1" applyBorder="1" applyAlignment="1">
      <alignment horizontal="left" vertical="center"/>
    </xf>
    <xf numFmtId="2" fontId="4" fillId="0" borderId="11" xfId="0" applyNumberFormat="1" applyFont="1" applyBorder="1" applyAlignment="1">
      <alignment horizontal="center" vertical="center"/>
    </xf>
    <xf numFmtId="2" fontId="4" fillId="5" borderId="10" xfId="0" applyNumberFormat="1" applyFont="1" applyFill="1" applyBorder="1" applyAlignment="1">
      <alignment horizontal="center" vertical="center"/>
    </xf>
    <xf numFmtId="2" fontId="4" fillId="5" borderId="11" xfId="0" applyNumberFormat="1" applyFont="1" applyFill="1" applyBorder="1" applyAlignment="1">
      <alignment horizontal="center" vertical="center"/>
    </xf>
    <xf numFmtId="0" fontId="0" fillId="0" borderId="37" xfId="0" applyBorder="1" applyAlignment="1">
      <alignment horizontal="center"/>
    </xf>
    <xf numFmtId="0" fontId="0" fillId="0" borderId="38" xfId="0" applyBorder="1" applyAlignment="1">
      <alignment horizontal="center"/>
    </xf>
    <xf numFmtId="0" fontId="4" fillId="7" borderId="29" xfId="0" applyFont="1" applyFill="1" applyBorder="1" applyAlignment="1">
      <alignment horizontal="left" vertical="center"/>
    </xf>
    <xf numFmtId="2" fontId="4" fillId="7" borderId="31" xfId="0" applyNumberFormat="1" applyFont="1" applyFill="1" applyBorder="1" applyAlignment="1">
      <alignment horizontal="center" vertical="center"/>
    </xf>
    <xf numFmtId="2" fontId="4" fillId="0" borderId="12" xfId="0" applyNumberFormat="1" applyFont="1" applyBorder="1" applyAlignment="1">
      <alignment horizontal="center" vertical="center"/>
    </xf>
    <xf numFmtId="2" fontId="4" fillId="0" borderId="25" xfId="0" applyNumberFormat="1" applyFont="1"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32" xfId="0" applyBorder="1" applyAlignment="1">
      <alignment horizontal="center" vertical="center"/>
    </xf>
    <xf numFmtId="0" fontId="4" fillId="0" borderId="10" xfId="0" applyFont="1" applyBorder="1" applyAlignment="1">
      <alignment horizontal="center" vertical="center"/>
    </xf>
    <xf numFmtId="2" fontId="4" fillId="7" borderId="11" xfId="0" applyNumberFormat="1" applyFont="1" applyFill="1" applyBorder="1" applyAlignment="1">
      <alignment horizontal="center" vertical="center"/>
    </xf>
    <xf numFmtId="1" fontId="6" fillId="9" borderId="36" xfId="0" applyNumberFormat="1" applyFont="1" applyFill="1" applyBorder="1" applyAlignment="1">
      <alignment horizontal="center"/>
    </xf>
    <xf numFmtId="1" fontId="6" fillId="0" borderId="38" xfId="0" applyNumberFormat="1" applyFont="1" applyBorder="1" applyAlignment="1">
      <alignment horizontal="center"/>
    </xf>
    <xf numFmtId="0" fontId="7" fillId="0" borderId="11" xfId="0" applyFont="1" applyBorder="1" applyAlignment="1">
      <alignment horizontal="center" vertical="center"/>
    </xf>
    <xf numFmtId="0" fontId="7" fillId="0" borderId="6" xfId="0" applyFont="1" applyBorder="1" applyAlignment="1">
      <alignment horizontal="center" vertical="center"/>
    </xf>
    <xf numFmtId="0" fontId="8" fillId="6" borderId="1" xfId="0" applyFont="1" applyFill="1" applyBorder="1" applyAlignment="1">
      <alignment horizontal="center" vertical="center"/>
    </xf>
    <xf numFmtId="0" fontId="0" fillId="0" borderId="2"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8" fillId="7" borderId="1" xfId="0" applyFont="1" applyFill="1"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2" fontId="8" fillId="0" borderId="10" xfId="0" applyNumberFormat="1" applyFont="1" applyBorder="1" applyAlignment="1">
      <alignment horizontal="center" vertical="center"/>
    </xf>
    <xf numFmtId="0" fontId="3" fillId="0" borderId="36" xfId="0" applyFont="1"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0" fontId="0" fillId="9" borderId="43" xfId="0" applyFill="1" applyBorder="1" applyAlignment="1"/>
    <xf numFmtId="0" fontId="0" fillId="0" borderId="44" xfId="0" applyBorder="1" applyAlignment="1"/>
    <xf numFmtId="2" fontId="8" fillId="0" borderId="1" xfId="0" applyNumberFormat="1" applyFont="1" applyBorder="1" applyAlignment="1">
      <alignment horizontal="center" vertical="center"/>
    </xf>
    <xf numFmtId="0" fontId="0" fillId="0" borderId="22" xfId="0" applyBorder="1" applyAlignment="1">
      <alignment horizontal="center" vertical="center"/>
    </xf>
    <xf numFmtId="0" fontId="0" fillId="0" borderId="17" xfId="0" applyBorder="1" applyAlignment="1">
      <alignment horizontal="center" vertical="center"/>
    </xf>
    <xf numFmtId="0" fontId="0" fillId="0" borderId="15" xfId="0" applyBorder="1" applyAlignment="1">
      <alignment horizontal="center" vertical="center"/>
    </xf>
    <xf numFmtId="0" fontId="3" fillId="0" borderId="13"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37" xfId="0" applyFont="1" applyBorder="1" applyAlignment="1">
      <alignment horizontal="center"/>
    </xf>
    <xf numFmtId="0" fontId="4" fillId="2" borderId="7" xfId="0" applyFont="1" applyFill="1" applyBorder="1" applyAlignment="1">
      <alignment horizontal="center" vertical="center"/>
    </xf>
    <xf numFmtId="0" fontId="4" fillId="2" borderId="0" xfId="0" applyFont="1" applyFill="1" applyBorder="1" applyAlignment="1">
      <alignment horizontal="center" vertical="center"/>
    </xf>
    <xf numFmtId="0" fontId="0" fillId="0" borderId="15" xfId="0" applyBorder="1" applyAlignment="1">
      <alignment vertical="center"/>
    </xf>
    <xf numFmtId="0" fontId="4" fillId="4" borderId="7" xfId="0" applyFont="1" applyFill="1" applyBorder="1" applyAlignment="1">
      <alignment horizontal="center" vertical="center"/>
    </xf>
    <xf numFmtId="0" fontId="4" fillId="4" borderId="0" xfId="0" applyFont="1" applyFill="1" applyBorder="1" applyAlignment="1">
      <alignment horizontal="center" vertical="center"/>
    </xf>
    <xf numFmtId="0" fontId="7" fillId="0" borderId="27" xfId="0" applyFont="1" applyBorder="1" applyAlignment="1">
      <alignment horizontal="center" vertical="center"/>
    </xf>
    <xf numFmtId="0" fontId="7" fillId="0" borderId="18" xfId="0" applyFont="1" applyBorder="1" applyAlignment="1">
      <alignment horizontal="center" vertical="center"/>
    </xf>
    <xf numFmtId="0" fontId="5" fillId="0" borderId="0" xfId="0" applyFont="1" applyBorder="1" applyAlignment="1" applyProtection="1">
      <alignment horizontal="center"/>
    </xf>
    <xf numFmtId="0" fontId="5" fillId="0" borderId="15" xfId="0" applyFont="1" applyBorder="1" applyAlignment="1" applyProtection="1">
      <alignment horizontal="center"/>
    </xf>
    <xf numFmtId="0" fontId="3" fillId="0" borderId="39" xfId="0" applyFont="1" applyBorder="1" applyAlignment="1">
      <alignment horizontal="center" vertical="center"/>
    </xf>
    <xf numFmtId="0" fontId="3" fillId="0" borderId="40" xfId="0" applyFont="1" applyBorder="1" applyAlignment="1">
      <alignment horizontal="center" vertical="center"/>
    </xf>
    <xf numFmtId="0" fontId="3" fillId="0" borderId="41" xfId="0" applyFont="1" applyBorder="1" applyAlignment="1">
      <alignment horizontal="center" vertical="center"/>
    </xf>
    <xf numFmtId="0" fontId="6" fillId="0" borderId="23" xfId="0" applyFont="1" applyBorder="1" applyAlignment="1">
      <alignment horizontal="center" vertical="center" wrapText="1"/>
    </xf>
    <xf numFmtId="0" fontId="6" fillId="0" borderId="21" xfId="0" applyFont="1" applyBorder="1" applyAlignment="1">
      <alignment horizontal="center" vertical="center" wrapText="1"/>
    </xf>
    <xf numFmtId="0" fontId="8" fillId="5" borderId="1" xfId="0" applyFont="1" applyFill="1" applyBorder="1" applyAlignment="1">
      <alignment horizontal="center" vertical="center"/>
    </xf>
    <xf numFmtId="0" fontId="4" fillId="0" borderId="3" xfId="0" applyFont="1" applyFill="1" applyBorder="1" applyAlignment="1">
      <alignment horizontal="center"/>
    </xf>
    <xf numFmtId="0" fontId="4" fillId="0" borderId="9" xfId="0" applyFont="1" applyFill="1" applyBorder="1" applyAlignment="1">
      <alignment horizontal="center"/>
    </xf>
    <xf numFmtId="0" fontId="0" fillId="0" borderId="17" xfId="0" applyBorder="1" applyAlignment="1"/>
    <xf numFmtId="1" fontId="4" fillId="0" borderId="6" xfId="0" applyNumberFormat="1" applyFont="1" applyBorder="1" applyAlignment="1" applyProtection="1">
      <alignment horizontal="center"/>
    </xf>
    <xf numFmtId="0" fontId="3" fillId="0" borderId="0" xfId="0" applyFont="1" applyAlignment="1">
      <alignment horizontal="center" vertical="center"/>
    </xf>
    <xf numFmtId="0" fontId="0" fillId="0" borderId="13" xfId="0" applyBorder="1" applyAlignment="1">
      <alignment horizontal="left" vertical="center" wrapText="1"/>
    </xf>
    <xf numFmtId="0" fontId="0" fillId="0" borderId="19" xfId="0" applyBorder="1" applyAlignment="1">
      <alignment horizontal="left" vertical="center" wrapText="1"/>
    </xf>
    <xf numFmtId="0" fontId="0" fillId="0" borderId="13" xfId="0" applyBorder="1" applyAlignment="1">
      <alignment horizontal="center" vertical="center" wrapText="1"/>
    </xf>
    <xf numFmtId="0" fontId="0" fillId="0" borderId="19" xfId="0" applyBorder="1" applyAlignment="1">
      <alignment horizontal="center" vertical="center" wrapText="1"/>
    </xf>
    <xf numFmtId="0" fontId="11" fillId="0" borderId="0" xfId="0" applyFont="1" applyAlignment="1">
      <alignment horizontal="center" vertical="center"/>
    </xf>
    <xf numFmtId="0" fontId="0" fillId="0" borderId="0" xfId="0" applyFill="1" applyAlignment="1">
      <alignment horizontal="center"/>
    </xf>
    <xf numFmtId="0" fontId="0" fillId="0" borderId="0" xfId="0" applyAlignment="1"/>
    <xf numFmtId="0" fontId="0" fillId="0" borderId="30" xfId="0" applyBorder="1" applyAlignment="1">
      <alignment wrapText="1"/>
    </xf>
    <xf numFmtId="0" fontId="0" fillId="0" borderId="30" xfId="0" applyBorder="1" applyAlignment="1"/>
  </cellXfs>
  <cellStyles count="3">
    <cellStyle name="Normal" xfId="0" builtinId="0"/>
    <cellStyle name="Normal 2" xfId="2"/>
    <cellStyle name="Percent" xfId="1" builtinId="5"/>
  </cellStyles>
  <dxfs count="108">
    <dxf>
      <fill>
        <patternFill>
          <bgColor theme="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rgb="FF00B050"/>
        </patternFill>
      </fill>
    </dxf>
    <dxf>
      <font>
        <strike val="0"/>
        <color auto="1"/>
      </font>
      <fill>
        <patternFill patternType="solid">
          <bgColor rgb="FFFF0000"/>
        </patternFill>
      </fill>
    </dxf>
    <dxf>
      <fill>
        <patternFill>
          <bgColor rgb="FFFFFF0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theme="0" tint="-0.24994659260841701"/>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theme="0" tint="-0.24994659260841701"/>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ont>
        <color auto="1"/>
      </font>
      <fill>
        <patternFill>
          <bgColor rgb="FF00B050"/>
        </patternFill>
      </fill>
    </dxf>
    <dxf>
      <fill>
        <patternFill>
          <bgColor rgb="FFFFFF00"/>
        </patternFill>
      </fill>
    </dxf>
    <dxf>
      <fill>
        <patternFill>
          <bgColor rgb="FFFF00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B</a:t>
            </a:r>
            <a:r>
              <a:rPr lang="en-US" baseline="0"/>
              <a:t>HR</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'Performance Standards'!$C$11</c:f>
              <c:strCache>
                <c:ptCount val="1"/>
                <c:pt idx="0">
                  <c:v>0</c:v>
                </c:pt>
              </c:strCache>
            </c:strRef>
          </c:tx>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ly"/>
            <c:order val="2"/>
            <c:dispRSqr val="0"/>
            <c:dispEq val="1"/>
            <c:trendlineLbl>
              <c:layout>
                <c:manualLayout>
                  <c:x val="-1.296570218421841E-2"/>
                  <c:y val="-0.38527413240011665"/>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accent1"/>
                      </a:solidFill>
                      <a:latin typeface="+mn-lt"/>
                      <a:ea typeface="+mn-ea"/>
                      <a:cs typeface="+mn-cs"/>
                    </a:defRPr>
                  </a:pPr>
                  <a:endParaRPr lang="en-US"/>
                </a:p>
              </c:txPr>
            </c:trendlineLbl>
          </c:trendline>
          <c:xVal>
            <c:numRef>
              <c:f>'Performance Standards'!$D$10:$H$10</c:f>
              <c:numCache>
                <c:formatCode>General</c:formatCode>
                <c:ptCount val="5"/>
                <c:pt idx="0">
                  <c:v>1.6</c:v>
                </c:pt>
                <c:pt idx="1">
                  <c:v>1.5</c:v>
                </c:pt>
                <c:pt idx="3">
                  <c:v>1.2</c:v>
                </c:pt>
                <c:pt idx="4">
                  <c:v>1</c:v>
                </c:pt>
              </c:numCache>
            </c:numRef>
          </c:xVal>
          <c:yVal>
            <c:numRef>
              <c:f>'Performance Standards'!$D$11:$H$11</c:f>
              <c:numCache>
                <c:formatCode>General</c:formatCode>
                <c:ptCount val="5"/>
                <c:pt idx="0">
                  <c:v>0.2</c:v>
                </c:pt>
                <c:pt idx="1">
                  <c:v>0.3</c:v>
                </c:pt>
                <c:pt idx="2">
                  <c:v>0.69</c:v>
                </c:pt>
                <c:pt idx="3">
                  <c:v>0.7</c:v>
                </c:pt>
                <c:pt idx="4">
                  <c:v>1</c:v>
                </c:pt>
              </c:numCache>
            </c:numRef>
          </c:yVal>
          <c:smooth val="0"/>
        </c:ser>
        <c:dLbls>
          <c:showLegendKey val="0"/>
          <c:showVal val="0"/>
          <c:showCatName val="0"/>
          <c:showSerName val="0"/>
          <c:showPercent val="0"/>
          <c:showBubbleSize val="0"/>
        </c:dLbls>
        <c:axId val="375598384"/>
        <c:axId val="344181976"/>
      </c:scatterChart>
      <c:valAx>
        <c:axId val="375598384"/>
        <c:scaling>
          <c:orientation val="minMax"/>
          <c:min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44181976"/>
        <c:crossesAt val="0"/>
        <c:crossBetween val="midCat"/>
      </c:valAx>
      <c:valAx>
        <c:axId val="3441819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5598384"/>
        <c:crosses val="autoZero"/>
        <c:crossBetween val="midCat"/>
        <c:majorUnit val="0.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mn-lt"/>
                <a:ea typeface="+mn-ea"/>
                <a:cs typeface="+mn-cs"/>
              </a:defRPr>
            </a:pPr>
            <a:r>
              <a:rPr lang="en-US" sz="1400" b="0" i="0" baseline="0">
                <a:effectLst/>
              </a:rPr>
              <a:t>Pool Spacing Ratio for Slope &lt; 4% &amp; DA &lt;10    &amp; C or E Streams </a:t>
            </a:r>
            <a:endParaRPr lang="en-US"/>
          </a:p>
        </c:rich>
      </c:tx>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mn-lt"/>
              <a:ea typeface="+mn-ea"/>
              <a:cs typeface="+mn-cs"/>
            </a:defRPr>
          </a:pPr>
          <a:endParaRPr lang="en-US"/>
        </a:p>
      </c:txPr>
    </c:title>
    <c:autoTitleDeleted val="0"/>
    <c:plotArea>
      <c:layout/>
      <c:scatterChart>
        <c:scatterStyle val="lineMarker"/>
        <c:varyColors val="0"/>
        <c:ser>
          <c:idx val="0"/>
          <c:order val="0"/>
          <c:spPr>
            <a:ln w="1905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1"/>
            <c:trendlineLbl>
              <c:layout>
                <c:manualLayout>
                  <c:x val="-5.7093850983873547E-2"/>
                  <c:y val="0.1715080790640729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accent2"/>
                      </a:solidFill>
                      <a:latin typeface="+mn-lt"/>
                      <a:ea typeface="+mn-ea"/>
                      <a:cs typeface="+mn-cs"/>
                    </a:defRPr>
                  </a:pPr>
                  <a:endParaRPr lang="en-US"/>
                </a:p>
              </c:txPr>
            </c:trendlineLbl>
          </c:trendline>
          <c:xVal>
            <c:numRef>
              <c:f>('Performance Standards'!$M$112,'Performance Standards'!$P$112)</c:f>
              <c:numCache>
                <c:formatCode>General</c:formatCode>
                <c:ptCount val="2"/>
                <c:pt idx="0">
                  <c:v>3</c:v>
                </c:pt>
                <c:pt idx="1">
                  <c:v>4</c:v>
                </c:pt>
              </c:numCache>
            </c:numRef>
          </c:xVal>
          <c:yVal>
            <c:numRef>
              <c:f>('Performance Standards'!$M$114,'Performance Standards'!$P$114)</c:f>
              <c:numCache>
                <c:formatCode>General</c:formatCode>
                <c:ptCount val="2"/>
                <c:pt idx="0">
                  <c:v>0.3</c:v>
                </c:pt>
                <c:pt idx="1">
                  <c:v>1</c:v>
                </c:pt>
              </c:numCache>
            </c:numRef>
          </c:yVal>
          <c:smooth val="0"/>
        </c:ser>
        <c:ser>
          <c:idx val="1"/>
          <c:order val="1"/>
          <c:tx>
            <c:v>Series 2</c:v>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2"/>
                </a:solidFill>
                <a:prstDash val="sysDot"/>
              </a:ln>
              <a:effectLst/>
            </c:spPr>
            <c:trendlineType val="linear"/>
            <c:dispRSqr val="0"/>
            <c:dispEq val="1"/>
            <c:trendlineLbl>
              <c:layout>
                <c:manualLayout>
                  <c:x val="-4.5770753732957525E-2"/>
                  <c:y val="-9.4070686930595768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accent1"/>
                      </a:solidFill>
                      <a:latin typeface="+mn-lt"/>
                      <a:ea typeface="+mn-ea"/>
                      <a:cs typeface="+mn-cs"/>
                    </a:defRPr>
                  </a:pPr>
                  <a:endParaRPr lang="en-US"/>
                </a:p>
              </c:txPr>
            </c:trendlineLbl>
          </c:trendline>
          <c:xVal>
            <c:numRef>
              <c:f>('Performance Standards'!$M$113,'Performance Standards'!$P$113)</c:f>
              <c:numCache>
                <c:formatCode>General</c:formatCode>
                <c:ptCount val="2"/>
                <c:pt idx="0">
                  <c:v>7</c:v>
                </c:pt>
                <c:pt idx="1">
                  <c:v>5.5</c:v>
                </c:pt>
              </c:numCache>
            </c:numRef>
          </c:xVal>
          <c:yVal>
            <c:numRef>
              <c:f>('Performance Standards'!$M$114,'Performance Standards'!$P$114)</c:f>
              <c:numCache>
                <c:formatCode>General</c:formatCode>
                <c:ptCount val="2"/>
                <c:pt idx="0">
                  <c:v>0.3</c:v>
                </c:pt>
                <c:pt idx="1">
                  <c:v>1</c:v>
                </c:pt>
              </c:numCache>
            </c:numRef>
          </c:yVal>
          <c:smooth val="0"/>
        </c:ser>
        <c:dLbls>
          <c:showLegendKey val="0"/>
          <c:showVal val="0"/>
          <c:showCatName val="0"/>
          <c:showSerName val="0"/>
          <c:showPercent val="0"/>
          <c:showBubbleSize val="0"/>
        </c:dLbls>
        <c:axId val="375490896"/>
        <c:axId val="375489328"/>
      </c:scatterChart>
      <c:valAx>
        <c:axId val="37549089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5489328"/>
        <c:crosses val="autoZero"/>
        <c:crossBetween val="midCat"/>
      </c:valAx>
      <c:valAx>
        <c:axId val="375489328"/>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0.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549089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400" b="0" i="0" u="none" strike="noStrike" baseline="0">
                <a:effectLst/>
              </a:rPr>
              <a:t>Pool Spacing Ratio for Bc streams with slope  &lt; 2% or B Streams with slope between 2 and 4%</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1"/>
          <c:order val="0"/>
          <c:tx>
            <c:v>Series 2</c:v>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poly"/>
            <c:order val="2"/>
            <c:dispRSqr val="0"/>
            <c:dispEq val="1"/>
            <c:trendlineLbl>
              <c:layout>
                <c:manualLayout>
                  <c:x val="-0.28586926142922392"/>
                  <c:y val="-0.2864388305628463"/>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accent2"/>
                      </a:solidFill>
                      <a:latin typeface="+mn-lt"/>
                      <a:ea typeface="+mn-ea"/>
                      <a:cs typeface="+mn-cs"/>
                    </a:defRPr>
                  </a:pPr>
                  <a:endParaRPr lang="en-US"/>
                </a:p>
              </c:txPr>
            </c:trendlineLbl>
          </c:trendline>
          <c:xVal>
            <c:numRef>
              <c:f>'Performance Standards'!$K$138:$P$138</c:f>
              <c:numCache>
                <c:formatCode>General</c:formatCode>
                <c:ptCount val="6"/>
                <c:pt idx="0">
                  <c:v>8</c:v>
                </c:pt>
                <c:pt idx="4">
                  <c:v>4</c:v>
                </c:pt>
                <c:pt idx="5">
                  <c:v>0.6</c:v>
                </c:pt>
              </c:numCache>
            </c:numRef>
          </c:xVal>
          <c:yVal>
            <c:numRef>
              <c:f>'Performance Standards'!$K$139:$P$139</c:f>
              <c:numCache>
                <c:formatCode>General</c:formatCode>
                <c:ptCount val="6"/>
                <c:pt idx="0">
                  <c:v>0</c:v>
                </c:pt>
                <c:pt idx="1">
                  <c:v>0.28999999999999998</c:v>
                </c:pt>
                <c:pt idx="2">
                  <c:v>0.3</c:v>
                </c:pt>
                <c:pt idx="3">
                  <c:v>0.69</c:v>
                </c:pt>
                <c:pt idx="4">
                  <c:v>0.7</c:v>
                </c:pt>
                <c:pt idx="5">
                  <c:v>1</c:v>
                </c:pt>
              </c:numCache>
            </c:numRef>
          </c:yVal>
          <c:smooth val="0"/>
        </c:ser>
        <c:dLbls>
          <c:showLegendKey val="0"/>
          <c:showVal val="0"/>
          <c:showCatName val="0"/>
          <c:showSerName val="0"/>
          <c:showPercent val="0"/>
          <c:showBubbleSize val="0"/>
        </c:dLbls>
        <c:axId val="375335840"/>
        <c:axId val="375335056"/>
      </c:scatterChart>
      <c:valAx>
        <c:axId val="37533584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5335056"/>
        <c:crosses val="autoZero"/>
        <c:crossBetween val="midCat"/>
      </c:valAx>
      <c:valAx>
        <c:axId val="3753350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533584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Proportion Genus-Level EPT Taxa</a:t>
            </a:r>
            <a:r>
              <a:rPr lang="en-US" baseline="0"/>
              <a:t> Richness (Piedmont 45)</a:t>
            </a:r>
          </a:p>
          <a:p>
            <a:pPr>
              <a:defRPr/>
            </a:pPr>
            <a:endParaRPr lang="en-US"/>
          </a:p>
        </c:rich>
      </c:tx>
      <c:layout>
        <c:manualLayout>
          <c:xMode val="edge"/>
          <c:yMode val="edge"/>
          <c:x val="0.16304155730533687"/>
          <c:y val="2.7777777777777776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1"/>
            <c:trendlineLbl>
              <c:layout>
                <c:manualLayout>
                  <c:x val="-0.21285479940007493"/>
                  <c:y val="9.2596298624126994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accent1"/>
                      </a:solidFill>
                      <a:latin typeface="+mn-lt"/>
                      <a:ea typeface="+mn-ea"/>
                      <a:cs typeface="+mn-cs"/>
                    </a:defRPr>
                  </a:pPr>
                  <a:endParaRPr lang="en-US"/>
                </a:p>
              </c:txPr>
            </c:trendlineLbl>
          </c:trendline>
          <c:xVal>
            <c:numRef>
              <c:f>'Performance Standards'!$T$10:$Y$10</c:f>
              <c:numCache>
                <c:formatCode>General</c:formatCode>
                <c:ptCount val="6"/>
                <c:pt idx="0">
                  <c:v>10.8</c:v>
                </c:pt>
                <c:pt idx="2">
                  <c:v>34.200000000000003</c:v>
                </c:pt>
                <c:pt idx="3">
                  <c:v>55.4</c:v>
                </c:pt>
                <c:pt idx="4">
                  <c:v>62.6</c:v>
                </c:pt>
                <c:pt idx="5">
                  <c:v>78.5</c:v>
                </c:pt>
              </c:numCache>
            </c:numRef>
          </c:xVal>
          <c:yVal>
            <c:numRef>
              <c:f>'Performance Standards'!$T$11:$Y$11</c:f>
              <c:numCache>
                <c:formatCode>General</c:formatCode>
                <c:ptCount val="6"/>
                <c:pt idx="0">
                  <c:v>0</c:v>
                </c:pt>
                <c:pt idx="1">
                  <c:v>0.28999999999999998</c:v>
                </c:pt>
                <c:pt idx="2">
                  <c:v>0.3</c:v>
                </c:pt>
                <c:pt idx="3">
                  <c:v>0.5</c:v>
                </c:pt>
                <c:pt idx="4">
                  <c:v>0.7</c:v>
                </c:pt>
                <c:pt idx="5">
                  <c:v>1</c:v>
                </c:pt>
              </c:numCache>
            </c:numRef>
          </c:yVal>
          <c:smooth val="0"/>
        </c:ser>
        <c:dLbls>
          <c:showLegendKey val="0"/>
          <c:showVal val="0"/>
          <c:showCatName val="0"/>
          <c:showSerName val="0"/>
          <c:showPercent val="0"/>
          <c:showBubbleSize val="0"/>
        </c:dLbls>
        <c:axId val="375337016"/>
        <c:axId val="375337408"/>
      </c:scatterChart>
      <c:valAx>
        <c:axId val="375337016"/>
        <c:scaling>
          <c:orientation val="minMax"/>
          <c:max val="8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5337408"/>
        <c:crosses val="autoZero"/>
        <c:crossBetween val="midCat"/>
      </c:valAx>
      <c:valAx>
        <c:axId val="3753374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533701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Proportion Genus-Level Clinger Taxa Richness (Piedmont 45)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1"/>
            <c:trendlineLbl>
              <c:layout>
                <c:manualLayout>
                  <c:x val="3.6825240594925632E-2"/>
                  <c:y val="0.16078703703703703"/>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accent1"/>
                      </a:solidFill>
                      <a:latin typeface="+mn-lt"/>
                      <a:ea typeface="+mn-ea"/>
                      <a:cs typeface="+mn-cs"/>
                    </a:defRPr>
                  </a:pPr>
                  <a:endParaRPr lang="en-US"/>
                </a:p>
              </c:txPr>
            </c:trendlineLbl>
          </c:trendline>
          <c:xVal>
            <c:numRef>
              <c:f>'Performance Standards'!$T$36:$Y$36</c:f>
              <c:numCache>
                <c:formatCode>General</c:formatCode>
                <c:ptCount val="6"/>
                <c:pt idx="0">
                  <c:v>1.3</c:v>
                </c:pt>
                <c:pt idx="2">
                  <c:v>26.3</c:v>
                </c:pt>
                <c:pt idx="3">
                  <c:v>52.8</c:v>
                </c:pt>
                <c:pt idx="4">
                  <c:v>66.7</c:v>
                </c:pt>
                <c:pt idx="5">
                  <c:v>93.6</c:v>
                </c:pt>
              </c:numCache>
            </c:numRef>
          </c:xVal>
          <c:yVal>
            <c:numRef>
              <c:f>'Performance Standards'!$T$37:$Y$37</c:f>
              <c:numCache>
                <c:formatCode>General</c:formatCode>
                <c:ptCount val="6"/>
                <c:pt idx="0">
                  <c:v>0</c:v>
                </c:pt>
                <c:pt idx="1">
                  <c:v>0.28999999999999998</c:v>
                </c:pt>
                <c:pt idx="2">
                  <c:v>0.3</c:v>
                </c:pt>
                <c:pt idx="3">
                  <c:v>0.5</c:v>
                </c:pt>
                <c:pt idx="4">
                  <c:v>0.7</c:v>
                </c:pt>
                <c:pt idx="5">
                  <c:v>1</c:v>
                </c:pt>
              </c:numCache>
            </c:numRef>
          </c:yVal>
          <c:smooth val="0"/>
        </c:ser>
        <c:dLbls>
          <c:showLegendKey val="0"/>
          <c:showVal val="0"/>
          <c:showCatName val="0"/>
          <c:showSerName val="0"/>
          <c:showPercent val="0"/>
          <c:showBubbleSize val="0"/>
        </c:dLbls>
        <c:axId val="375338192"/>
        <c:axId val="375337800"/>
      </c:scatterChart>
      <c:valAx>
        <c:axId val="37533819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5337800"/>
        <c:crosses val="autoZero"/>
        <c:crossBetween val="midCat"/>
      </c:valAx>
      <c:valAx>
        <c:axId val="375337800"/>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0.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5338192"/>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Proportion Genus-Level Shredder Taxa Richness (Piedmont 45)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1"/>
            <c:trendlineLbl>
              <c:layout>
                <c:manualLayout>
                  <c:x val="9.8051866091659282E-3"/>
                  <c:y val="0.13680571548956985"/>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accent1"/>
                      </a:solidFill>
                      <a:latin typeface="+mn-lt"/>
                      <a:ea typeface="+mn-ea"/>
                      <a:cs typeface="+mn-cs"/>
                    </a:defRPr>
                  </a:pPr>
                  <a:endParaRPr lang="en-US"/>
                </a:p>
              </c:txPr>
            </c:trendlineLbl>
          </c:trendline>
          <c:xVal>
            <c:numRef>
              <c:f>'Performance Standards'!$T$62:$Y$62</c:f>
              <c:numCache>
                <c:formatCode>0.0000</c:formatCode>
                <c:ptCount val="6"/>
                <c:pt idx="0" formatCode="General">
                  <c:v>0</c:v>
                </c:pt>
                <c:pt idx="2" formatCode="General">
                  <c:v>30</c:v>
                </c:pt>
                <c:pt idx="3" formatCode="General">
                  <c:v>47.2</c:v>
                </c:pt>
                <c:pt idx="4" formatCode="General">
                  <c:v>59.1</c:v>
                </c:pt>
                <c:pt idx="5" formatCode="General">
                  <c:v>99.7</c:v>
                </c:pt>
              </c:numCache>
            </c:numRef>
          </c:xVal>
          <c:yVal>
            <c:numRef>
              <c:f>'Performance Standards'!$T$63:$Y$63</c:f>
              <c:numCache>
                <c:formatCode>General</c:formatCode>
                <c:ptCount val="6"/>
                <c:pt idx="0">
                  <c:v>0</c:v>
                </c:pt>
                <c:pt idx="1">
                  <c:v>0.28999999999999998</c:v>
                </c:pt>
                <c:pt idx="2">
                  <c:v>0.3</c:v>
                </c:pt>
                <c:pt idx="3">
                  <c:v>0.5</c:v>
                </c:pt>
                <c:pt idx="4">
                  <c:v>0.7</c:v>
                </c:pt>
                <c:pt idx="5">
                  <c:v>1</c:v>
                </c:pt>
              </c:numCache>
            </c:numRef>
          </c:yVal>
          <c:smooth val="0"/>
        </c:ser>
        <c:dLbls>
          <c:showLegendKey val="0"/>
          <c:showVal val="0"/>
          <c:showCatName val="0"/>
          <c:showSerName val="0"/>
          <c:showPercent val="0"/>
          <c:showBubbleSize val="0"/>
        </c:dLbls>
        <c:axId val="376624192"/>
        <c:axId val="376628504"/>
      </c:scatterChart>
      <c:valAx>
        <c:axId val="376624192"/>
        <c:scaling>
          <c:orientation val="minMax"/>
          <c:max val="10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6628504"/>
        <c:crosses val="autoZero"/>
        <c:crossBetween val="midCat"/>
      </c:valAx>
      <c:valAx>
        <c:axId val="376628504"/>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0.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6624192"/>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Proportion Genus-Level Burrower Taxa Richness (Piedmont 45)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1"/>
            <c:trendlineLbl>
              <c:layout>
                <c:manualLayout>
                  <c:x val="2.1630813163733993E-4"/>
                  <c:y val="-0.23857030905939811"/>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accent1"/>
                      </a:solidFill>
                      <a:latin typeface="+mn-lt"/>
                      <a:ea typeface="+mn-ea"/>
                      <a:cs typeface="+mn-cs"/>
                    </a:defRPr>
                  </a:pPr>
                  <a:endParaRPr lang="en-US"/>
                </a:p>
              </c:txPr>
            </c:trendlineLbl>
          </c:trendline>
          <c:xVal>
            <c:numRef>
              <c:f>'Performance Standards'!$T$87:$Y$87</c:f>
              <c:numCache>
                <c:formatCode>General</c:formatCode>
                <c:ptCount val="6"/>
                <c:pt idx="0">
                  <c:v>97.6</c:v>
                </c:pt>
                <c:pt idx="2">
                  <c:v>77.7</c:v>
                </c:pt>
                <c:pt idx="3">
                  <c:v>52.9</c:v>
                </c:pt>
                <c:pt idx="4">
                  <c:v>27.6</c:v>
                </c:pt>
                <c:pt idx="5">
                  <c:v>0</c:v>
                </c:pt>
              </c:numCache>
            </c:numRef>
          </c:xVal>
          <c:yVal>
            <c:numRef>
              <c:f>'Performance Standards'!$T$88:$Y$88</c:f>
              <c:numCache>
                <c:formatCode>General</c:formatCode>
                <c:ptCount val="6"/>
                <c:pt idx="0">
                  <c:v>0</c:v>
                </c:pt>
                <c:pt idx="1">
                  <c:v>0.28999999999999998</c:v>
                </c:pt>
                <c:pt idx="2">
                  <c:v>0.3</c:v>
                </c:pt>
                <c:pt idx="3">
                  <c:v>0.5</c:v>
                </c:pt>
                <c:pt idx="4">
                  <c:v>0.7</c:v>
                </c:pt>
                <c:pt idx="5">
                  <c:v>1</c:v>
                </c:pt>
              </c:numCache>
            </c:numRef>
          </c:yVal>
          <c:smooth val="0"/>
        </c:ser>
        <c:dLbls>
          <c:showLegendKey val="0"/>
          <c:showVal val="0"/>
          <c:showCatName val="0"/>
          <c:showSerName val="0"/>
          <c:showPercent val="0"/>
          <c:showBubbleSize val="0"/>
        </c:dLbls>
        <c:axId val="376623408"/>
        <c:axId val="376628896"/>
      </c:scatterChart>
      <c:valAx>
        <c:axId val="376623408"/>
        <c:scaling>
          <c:orientation val="minMax"/>
          <c:max val="10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6628896"/>
        <c:crosses val="autoZero"/>
        <c:crossBetween val="midCat"/>
      </c:valAx>
      <c:valAx>
        <c:axId val="376628896"/>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0.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662340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Proportion Genus-Level EPT Taxa Richness (Blue Ridge 66)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1"/>
            <c:trendlineLbl>
              <c:layout>
                <c:manualLayout>
                  <c:x val="9.1768630113054278E-2"/>
                  <c:y val="0.14619762923143639"/>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accent1"/>
                      </a:solidFill>
                      <a:latin typeface="+mn-lt"/>
                      <a:ea typeface="+mn-ea"/>
                      <a:cs typeface="+mn-cs"/>
                    </a:defRPr>
                  </a:pPr>
                  <a:endParaRPr lang="en-US"/>
                </a:p>
              </c:txPr>
            </c:trendlineLbl>
          </c:trendline>
          <c:xVal>
            <c:numRef>
              <c:f>'Performance Standards'!$T$112:$Y$112</c:f>
              <c:numCache>
                <c:formatCode>General</c:formatCode>
                <c:ptCount val="6"/>
                <c:pt idx="0">
                  <c:v>0</c:v>
                </c:pt>
                <c:pt idx="2">
                  <c:v>23.2</c:v>
                </c:pt>
                <c:pt idx="3">
                  <c:v>36.6</c:v>
                </c:pt>
                <c:pt idx="4">
                  <c:v>48.3</c:v>
                </c:pt>
                <c:pt idx="5">
                  <c:v>68.2</c:v>
                </c:pt>
              </c:numCache>
            </c:numRef>
          </c:xVal>
          <c:yVal>
            <c:numRef>
              <c:f>'Performance Standards'!$T$113:$Y$113</c:f>
              <c:numCache>
                <c:formatCode>General</c:formatCode>
                <c:ptCount val="6"/>
                <c:pt idx="0">
                  <c:v>0</c:v>
                </c:pt>
                <c:pt idx="1">
                  <c:v>0.28999999999999998</c:v>
                </c:pt>
                <c:pt idx="2">
                  <c:v>0.3</c:v>
                </c:pt>
                <c:pt idx="3">
                  <c:v>0.5</c:v>
                </c:pt>
                <c:pt idx="4">
                  <c:v>0.7</c:v>
                </c:pt>
                <c:pt idx="5">
                  <c:v>1</c:v>
                </c:pt>
              </c:numCache>
            </c:numRef>
          </c:yVal>
          <c:smooth val="0"/>
        </c:ser>
        <c:dLbls>
          <c:showLegendKey val="0"/>
          <c:showVal val="0"/>
          <c:showCatName val="0"/>
          <c:showSerName val="0"/>
          <c:showPercent val="0"/>
          <c:showBubbleSize val="0"/>
        </c:dLbls>
        <c:axId val="376623016"/>
        <c:axId val="376629288"/>
      </c:scatterChart>
      <c:valAx>
        <c:axId val="376623016"/>
        <c:scaling>
          <c:orientation val="minMax"/>
          <c:max val="8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6629288"/>
        <c:crosses val="autoZero"/>
        <c:crossBetween val="midCat"/>
      </c:valAx>
      <c:valAx>
        <c:axId val="3766292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662301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Proportion Genus-Level Clinger Taxa Richness (Blue Ridge 66)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1"/>
            <c:trendlineLbl>
              <c:layout>
                <c:manualLayout>
                  <c:x val="6.3473396188122422E-2"/>
                  <c:y val="0.1857762612619876"/>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accent1"/>
                      </a:solidFill>
                      <a:latin typeface="+mn-lt"/>
                      <a:ea typeface="+mn-ea"/>
                      <a:cs typeface="+mn-cs"/>
                    </a:defRPr>
                  </a:pPr>
                  <a:endParaRPr lang="en-US"/>
                </a:p>
              </c:txPr>
            </c:trendlineLbl>
          </c:trendline>
          <c:xVal>
            <c:numRef>
              <c:f>'Performance Standards'!$T$138:$Y$138</c:f>
              <c:numCache>
                <c:formatCode>General</c:formatCode>
                <c:ptCount val="6"/>
                <c:pt idx="0">
                  <c:v>0</c:v>
                </c:pt>
                <c:pt idx="2">
                  <c:v>34.6</c:v>
                </c:pt>
                <c:pt idx="3">
                  <c:v>46</c:v>
                </c:pt>
                <c:pt idx="4">
                  <c:v>60</c:v>
                </c:pt>
                <c:pt idx="5">
                  <c:v>75.400000000000006</c:v>
                </c:pt>
              </c:numCache>
            </c:numRef>
          </c:xVal>
          <c:yVal>
            <c:numRef>
              <c:f>'Performance Standards'!$T$139:$Y$139</c:f>
              <c:numCache>
                <c:formatCode>General</c:formatCode>
                <c:ptCount val="6"/>
                <c:pt idx="0">
                  <c:v>0</c:v>
                </c:pt>
                <c:pt idx="1">
                  <c:v>0.28999999999999998</c:v>
                </c:pt>
                <c:pt idx="2">
                  <c:v>0.3</c:v>
                </c:pt>
                <c:pt idx="3">
                  <c:v>0.5</c:v>
                </c:pt>
                <c:pt idx="4">
                  <c:v>0.7</c:v>
                </c:pt>
                <c:pt idx="5">
                  <c:v>1</c:v>
                </c:pt>
              </c:numCache>
            </c:numRef>
          </c:yVal>
          <c:smooth val="0"/>
        </c:ser>
        <c:dLbls>
          <c:showLegendKey val="0"/>
          <c:showVal val="0"/>
          <c:showCatName val="0"/>
          <c:showSerName val="0"/>
          <c:showPercent val="0"/>
          <c:showBubbleSize val="0"/>
        </c:dLbls>
        <c:axId val="376629680"/>
        <c:axId val="376622624"/>
      </c:scatterChart>
      <c:valAx>
        <c:axId val="376629680"/>
        <c:scaling>
          <c:orientation val="minMax"/>
          <c:max val="8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6622624"/>
        <c:crosses val="autoZero"/>
        <c:crossBetween val="midCat"/>
      </c:valAx>
      <c:valAx>
        <c:axId val="3766226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662968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Proportion Genus-Level Shredder Taxa Richness (Blue Ridge 66)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1"/>
            <c:trendlineLbl>
              <c:layout>
                <c:manualLayout>
                  <c:x val="7.3767024667582559E-2"/>
                  <c:y val="9.9340642967874676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accent1"/>
                      </a:solidFill>
                      <a:latin typeface="+mn-lt"/>
                      <a:ea typeface="+mn-ea"/>
                      <a:cs typeface="+mn-cs"/>
                    </a:defRPr>
                  </a:pPr>
                  <a:endParaRPr lang="en-US"/>
                </a:p>
              </c:txPr>
            </c:trendlineLbl>
          </c:trendline>
          <c:xVal>
            <c:numRef>
              <c:f>'Performance Standards'!$T$164:$Y$164</c:f>
              <c:numCache>
                <c:formatCode>0.0000</c:formatCode>
                <c:ptCount val="6"/>
                <c:pt idx="0" formatCode="General">
                  <c:v>0</c:v>
                </c:pt>
                <c:pt idx="2" formatCode="General">
                  <c:v>17.7</c:v>
                </c:pt>
                <c:pt idx="3" formatCode="General">
                  <c:v>29.5</c:v>
                </c:pt>
                <c:pt idx="4" formatCode="General">
                  <c:v>55.9</c:v>
                </c:pt>
                <c:pt idx="5" formatCode="General">
                  <c:v>86.9</c:v>
                </c:pt>
              </c:numCache>
            </c:numRef>
          </c:xVal>
          <c:yVal>
            <c:numRef>
              <c:f>'Performance Standards'!$T$165:$Y$165</c:f>
              <c:numCache>
                <c:formatCode>General</c:formatCode>
                <c:ptCount val="6"/>
                <c:pt idx="0">
                  <c:v>0</c:v>
                </c:pt>
                <c:pt idx="1">
                  <c:v>0.28999999999999998</c:v>
                </c:pt>
                <c:pt idx="2">
                  <c:v>0.3</c:v>
                </c:pt>
                <c:pt idx="3">
                  <c:v>0.5</c:v>
                </c:pt>
                <c:pt idx="4">
                  <c:v>0.7</c:v>
                </c:pt>
                <c:pt idx="5">
                  <c:v>1</c:v>
                </c:pt>
              </c:numCache>
            </c:numRef>
          </c:yVal>
          <c:smooth val="0"/>
        </c:ser>
        <c:dLbls>
          <c:showLegendKey val="0"/>
          <c:showVal val="0"/>
          <c:showCatName val="0"/>
          <c:showSerName val="0"/>
          <c:showPercent val="0"/>
          <c:showBubbleSize val="0"/>
        </c:dLbls>
        <c:axId val="376626936"/>
        <c:axId val="376622232"/>
      </c:scatterChart>
      <c:valAx>
        <c:axId val="37662693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6622232"/>
        <c:crosses val="autoZero"/>
        <c:crossBetween val="midCat"/>
      </c:valAx>
      <c:valAx>
        <c:axId val="376622232"/>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0.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662693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Proportion Genus-Level Burrower Taxa Richness (Blue Ridge 66)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1"/>
            <c:trendlineLbl>
              <c:layout>
                <c:manualLayout>
                  <c:x val="4.6519831749479101E-2"/>
                  <c:y val="-0.36982670173734999"/>
                </c:manualLayout>
              </c:layout>
              <c:numFmt formatCode="General" sourceLinked="0"/>
              <c:spPr>
                <a:noFill/>
                <a:ln>
                  <a:noFill/>
                </a:ln>
                <a:effectLst/>
              </c:spPr>
              <c:txPr>
                <a:bodyPr rot="0" spcFirstLastPara="1" vertOverflow="ellipsis" vert="horz" wrap="square" anchor="ctr" anchorCtr="1"/>
                <a:lstStyle/>
                <a:p>
                  <a:pPr>
                    <a:defRPr sz="920" b="0" i="0" u="none" strike="noStrike" kern="1200" baseline="0">
                      <a:solidFill>
                        <a:schemeClr val="accent1"/>
                      </a:solidFill>
                      <a:latin typeface="+mn-lt"/>
                      <a:ea typeface="+mn-ea"/>
                      <a:cs typeface="+mn-cs"/>
                    </a:defRPr>
                  </a:pPr>
                  <a:endParaRPr lang="en-US"/>
                </a:p>
              </c:txPr>
            </c:trendlineLbl>
          </c:trendline>
          <c:xVal>
            <c:numRef>
              <c:f>'Performance Standards'!$T$191:$Y$191</c:f>
              <c:numCache>
                <c:formatCode>General</c:formatCode>
                <c:ptCount val="6"/>
                <c:pt idx="0">
                  <c:v>84.9</c:v>
                </c:pt>
                <c:pt idx="2">
                  <c:v>66.599999999999994</c:v>
                </c:pt>
                <c:pt idx="3">
                  <c:v>45.2</c:v>
                </c:pt>
                <c:pt idx="4">
                  <c:v>26.1</c:v>
                </c:pt>
                <c:pt idx="5">
                  <c:v>0</c:v>
                </c:pt>
              </c:numCache>
            </c:numRef>
          </c:xVal>
          <c:yVal>
            <c:numRef>
              <c:f>'Performance Standards'!$T$192:$Y$192</c:f>
              <c:numCache>
                <c:formatCode>General</c:formatCode>
                <c:ptCount val="6"/>
                <c:pt idx="0">
                  <c:v>0</c:v>
                </c:pt>
                <c:pt idx="1">
                  <c:v>0.28999999999999998</c:v>
                </c:pt>
                <c:pt idx="2">
                  <c:v>0.3</c:v>
                </c:pt>
                <c:pt idx="3">
                  <c:v>0.5</c:v>
                </c:pt>
                <c:pt idx="4">
                  <c:v>0.7</c:v>
                </c:pt>
                <c:pt idx="5">
                  <c:v>1</c:v>
                </c:pt>
              </c:numCache>
            </c:numRef>
          </c:yVal>
          <c:smooth val="0"/>
        </c:ser>
        <c:dLbls>
          <c:showLegendKey val="0"/>
          <c:showVal val="0"/>
          <c:showCatName val="0"/>
          <c:showSerName val="0"/>
          <c:showPercent val="0"/>
          <c:showBubbleSize val="0"/>
        </c:dLbls>
        <c:axId val="376623800"/>
        <c:axId val="376624584"/>
      </c:scatterChart>
      <c:valAx>
        <c:axId val="376623800"/>
        <c:scaling>
          <c:orientation val="minMax"/>
          <c:max val="10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6624584"/>
        <c:crosses val="autoZero"/>
        <c:crossBetween val="midCat"/>
      </c:valAx>
      <c:valAx>
        <c:axId val="3766245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662380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ER</a:t>
            </a:r>
            <a:r>
              <a:rPr lang="en-US" baseline="0"/>
              <a:t> for C and E Streams</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1"/>
          <c:order val="1"/>
          <c:tx>
            <c:v>Series 1</c:v>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1"/>
            <c:trendlineLbl>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accent2"/>
                      </a:solidFill>
                      <a:latin typeface="+mn-lt"/>
                      <a:ea typeface="+mn-ea"/>
                      <a:cs typeface="+mn-cs"/>
                    </a:defRPr>
                  </a:pPr>
                  <a:endParaRPr lang="en-US"/>
                </a:p>
              </c:txPr>
            </c:trendlineLbl>
          </c:trendline>
          <c:xVal>
            <c:numRef>
              <c:f>'Performance Standards'!$C$36:$G$36</c:f>
              <c:numCache>
                <c:formatCode>General</c:formatCode>
                <c:ptCount val="5"/>
                <c:pt idx="2">
                  <c:v>2</c:v>
                </c:pt>
                <c:pt idx="4">
                  <c:v>2.4</c:v>
                </c:pt>
              </c:numCache>
            </c:numRef>
          </c:xVal>
          <c:yVal>
            <c:numRef>
              <c:f>'Performance Standards'!$C$37:$G$37</c:f>
              <c:numCache>
                <c:formatCode>General</c:formatCode>
                <c:ptCount val="5"/>
                <c:pt idx="0">
                  <c:v>0</c:v>
                </c:pt>
                <c:pt idx="1">
                  <c:v>0.28999999999999998</c:v>
                </c:pt>
                <c:pt idx="2">
                  <c:v>0.3</c:v>
                </c:pt>
                <c:pt idx="3">
                  <c:v>0.6</c:v>
                </c:pt>
                <c:pt idx="4">
                  <c:v>0.7</c:v>
                </c:pt>
              </c:numCache>
            </c:numRef>
          </c:yVal>
          <c:smooth val="0"/>
        </c:ser>
        <c:ser>
          <c:idx val="2"/>
          <c:order val="2"/>
          <c:tx>
            <c:v>Series 2</c:v>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3"/>
                </a:solidFill>
                <a:prstDash val="sysDot"/>
              </a:ln>
              <a:effectLst/>
            </c:spPr>
            <c:trendlineType val="linear"/>
            <c:dispRSqr val="0"/>
            <c:dispEq val="1"/>
            <c:trendlineLbl>
              <c:layout>
                <c:manualLayout>
                  <c:x val="-9.8287456150643104E-2"/>
                  <c:y val="-1.3888888888888888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accent1"/>
                      </a:solidFill>
                      <a:latin typeface="+mn-lt"/>
                      <a:ea typeface="+mn-ea"/>
                      <a:cs typeface="+mn-cs"/>
                    </a:defRPr>
                  </a:pPr>
                  <a:endParaRPr lang="en-US"/>
                </a:p>
              </c:txPr>
            </c:trendlineLbl>
          </c:trendline>
          <c:xVal>
            <c:numRef>
              <c:f>'Performance Standards'!$G$36:$H$36</c:f>
              <c:numCache>
                <c:formatCode>General</c:formatCode>
                <c:ptCount val="2"/>
                <c:pt idx="0">
                  <c:v>2.4</c:v>
                </c:pt>
                <c:pt idx="1">
                  <c:v>5</c:v>
                </c:pt>
              </c:numCache>
            </c:numRef>
          </c:xVal>
          <c:yVal>
            <c:numRef>
              <c:f>'Performance Standards'!$G$37:$H$37</c:f>
              <c:numCache>
                <c:formatCode>General</c:formatCode>
                <c:ptCount val="2"/>
                <c:pt idx="0">
                  <c:v>0.7</c:v>
                </c:pt>
                <c:pt idx="1">
                  <c:v>1</c:v>
                </c:pt>
              </c:numCache>
            </c:numRef>
          </c:yVal>
          <c:smooth val="0"/>
        </c:ser>
        <c:ser>
          <c:idx val="3"/>
          <c:order val="3"/>
          <c:tx>
            <c:v>Series 3</c:v>
          </c:tx>
          <c:spPr>
            <a:ln w="25400" cap="rnd">
              <a:noFill/>
              <a:round/>
            </a:ln>
            <a:effectLst/>
          </c:spPr>
          <c:marker>
            <c:symbol val="circle"/>
            <c:size val="5"/>
            <c:spPr>
              <a:solidFill>
                <a:schemeClr val="accent4"/>
              </a:solidFill>
              <a:ln w="9525">
                <a:solidFill>
                  <a:schemeClr val="accent4"/>
                </a:solidFill>
              </a:ln>
              <a:effectLst/>
            </c:spPr>
          </c:marker>
          <c:xVal>
            <c:numRef>
              <c:f>'Performance Standards'!$C$36:$E$36</c:f>
              <c:numCache>
                <c:formatCode>General</c:formatCode>
                <c:ptCount val="3"/>
                <c:pt idx="2">
                  <c:v>2</c:v>
                </c:pt>
              </c:numCache>
            </c:numRef>
          </c:xVal>
          <c:yVal>
            <c:numRef>
              <c:f>'Performance Standards'!$C$37:$D$37</c:f>
              <c:numCache>
                <c:formatCode>General</c:formatCode>
                <c:ptCount val="2"/>
                <c:pt idx="0">
                  <c:v>0</c:v>
                </c:pt>
                <c:pt idx="1">
                  <c:v>0.28999999999999998</c:v>
                </c:pt>
              </c:numCache>
            </c:numRef>
          </c:yVal>
          <c:smooth val="0"/>
        </c:ser>
        <c:dLbls>
          <c:showLegendKey val="0"/>
          <c:showVal val="0"/>
          <c:showCatName val="0"/>
          <c:showSerName val="0"/>
          <c:showPercent val="0"/>
          <c:showBubbleSize val="0"/>
        </c:dLbls>
        <c:axId val="344180800"/>
        <c:axId val="344181584"/>
        <c:extLst>
          <c:ext xmlns:c15="http://schemas.microsoft.com/office/drawing/2012/chart" uri="{02D57815-91ED-43cb-92C2-25804820EDAC}">
            <c15:filteredScatterSeries>
              <c15:ser>
                <c:idx val="0"/>
                <c:order val="0"/>
                <c:tx>
                  <c:strRef>
                    <c:extLst>
                      <c:ext uri="{02D57815-91ED-43cb-92C2-25804820EDAC}">
                        <c15:formulaRef>
                          <c15:sqref>'Performance Standards'!$C$37:$D$37</c15:sqref>
                        </c15:formulaRef>
                      </c:ext>
                    </c:extLst>
                    <c:strCache>
                      <c:ptCount val="2"/>
                      <c:pt idx="0">
                        <c:v>0</c:v>
                      </c:pt>
                      <c:pt idx="1">
                        <c:v>0.29</c:v>
                      </c:pt>
                    </c:strCache>
                  </c:strRef>
                </c:tx>
                <c:spPr>
                  <a:ln w="19050" cap="rnd">
                    <a:noFill/>
                    <a:round/>
                  </a:ln>
                  <a:effectLst/>
                </c:spPr>
                <c:marker>
                  <c:symbol val="circle"/>
                  <c:size val="5"/>
                  <c:spPr>
                    <a:solidFill>
                      <a:schemeClr val="accent1"/>
                    </a:solidFill>
                    <a:ln w="9525">
                      <a:solidFill>
                        <a:schemeClr val="accent1"/>
                      </a:solidFill>
                    </a:ln>
                    <a:effectLst/>
                  </c:spPr>
                </c:marker>
                <c:xVal>
                  <c:numRef>
                    <c:extLst>
                      <c:ext uri="{02D57815-91ED-43cb-92C2-25804820EDAC}">
                        <c15:formulaRef>
                          <c15:sqref>'Performance Standards'!$E$36:$H$36</c15:sqref>
                        </c15:formulaRef>
                      </c:ext>
                    </c:extLst>
                    <c:numCache>
                      <c:formatCode>General</c:formatCode>
                      <c:ptCount val="4"/>
                      <c:pt idx="0">
                        <c:v>2</c:v>
                      </c:pt>
                      <c:pt idx="2">
                        <c:v>2.4</c:v>
                      </c:pt>
                      <c:pt idx="3">
                        <c:v>5</c:v>
                      </c:pt>
                    </c:numCache>
                  </c:numRef>
                </c:xVal>
                <c:yVal>
                  <c:numRef>
                    <c:extLst>
                      <c:ext uri="{02D57815-91ED-43cb-92C2-25804820EDAC}">
                        <c15:formulaRef>
                          <c15:sqref>'Performance Standards'!$E$37:$H$37</c15:sqref>
                        </c15:formulaRef>
                      </c:ext>
                    </c:extLst>
                    <c:numCache>
                      <c:formatCode>General</c:formatCode>
                      <c:ptCount val="4"/>
                      <c:pt idx="0">
                        <c:v>0.3</c:v>
                      </c:pt>
                      <c:pt idx="1">
                        <c:v>0.6</c:v>
                      </c:pt>
                      <c:pt idx="2">
                        <c:v>0.7</c:v>
                      </c:pt>
                      <c:pt idx="3">
                        <c:v>1</c:v>
                      </c:pt>
                    </c:numCache>
                  </c:numRef>
                </c:yVal>
                <c:smooth val="0"/>
              </c15:ser>
            </c15:filteredScatterSeries>
          </c:ext>
        </c:extLst>
      </c:scatterChart>
      <c:valAx>
        <c:axId val="34418080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44181584"/>
        <c:crosses val="autoZero"/>
        <c:crossBetween val="midCat"/>
      </c:valAx>
      <c:valAx>
        <c:axId val="344181584"/>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0.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4418080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Pool Spacing Ratio for slope &lt; 4% &amp; DA &gt;=10 &amp; C or E streams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2"/>
          <c:order val="0"/>
          <c:tx>
            <c:v>Series 3</c:v>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poly"/>
            <c:order val="2"/>
            <c:dispRSqr val="0"/>
            <c:dispEq val="1"/>
            <c:trendlineLbl>
              <c:layout>
                <c:manualLayout>
                  <c:x val="-5.884869280533972E-2"/>
                  <c:y val="-0.25322935706892169"/>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accent2"/>
                      </a:solidFill>
                      <a:latin typeface="+mn-lt"/>
                      <a:ea typeface="+mn-ea"/>
                      <a:cs typeface="+mn-cs"/>
                    </a:defRPr>
                  </a:pPr>
                  <a:endParaRPr lang="en-US"/>
                </a:p>
              </c:txPr>
            </c:trendlineLbl>
          </c:trendline>
          <c:xVal>
            <c:numRef>
              <c:f>'Performance Standards'!$K$87:$Q$87</c:f>
              <c:numCache>
                <c:formatCode>0.0</c:formatCode>
                <c:ptCount val="7"/>
                <c:pt idx="0">
                  <c:v>8.0668000000000006</c:v>
                </c:pt>
                <c:pt idx="1">
                  <c:v>2.9416000000000002</c:v>
                </c:pt>
                <c:pt idx="2" formatCode="General">
                  <c:v>3.2</c:v>
                </c:pt>
                <c:pt idx="3" formatCode="General">
                  <c:v>7.8</c:v>
                </c:pt>
                <c:pt idx="5" formatCode="General">
                  <c:v>4</c:v>
                </c:pt>
                <c:pt idx="6" formatCode="General">
                  <c:v>7</c:v>
                </c:pt>
              </c:numCache>
            </c:numRef>
          </c:xVal>
          <c:yVal>
            <c:numRef>
              <c:f>'Performance Standards'!$K$88:$Q$88</c:f>
              <c:numCache>
                <c:formatCode>General</c:formatCode>
                <c:ptCount val="7"/>
                <c:pt idx="0">
                  <c:v>0</c:v>
                </c:pt>
                <c:pt idx="1">
                  <c:v>0</c:v>
                </c:pt>
                <c:pt idx="2">
                  <c:v>0.28999999999999998</c:v>
                </c:pt>
                <c:pt idx="3">
                  <c:v>0.3</c:v>
                </c:pt>
                <c:pt idx="4">
                  <c:v>0.69</c:v>
                </c:pt>
                <c:pt idx="5">
                  <c:v>1</c:v>
                </c:pt>
                <c:pt idx="6">
                  <c:v>1</c:v>
                </c:pt>
              </c:numCache>
            </c:numRef>
          </c:yVal>
          <c:smooth val="0"/>
        </c:ser>
        <c:dLbls>
          <c:showLegendKey val="0"/>
          <c:showVal val="0"/>
          <c:showCatName val="0"/>
          <c:showSerName val="0"/>
          <c:showPercent val="0"/>
          <c:showBubbleSize val="0"/>
        </c:dLbls>
        <c:axId val="376627720"/>
        <c:axId val="376436824"/>
      </c:scatterChart>
      <c:valAx>
        <c:axId val="376627720"/>
        <c:scaling>
          <c:orientation val="minMax"/>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6436824"/>
        <c:crosses val="autoZero"/>
        <c:crossBetween val="midCat"/>
      </c:valAx>
      <c:valAx>
        <c:axId val="3764368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662772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ER for</a:t>
            </a:r>
            <a:r>
              <a:rPr lang="en-US" baseline="0"/>
              <a:t> A, B, and Bc Streams</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'Performance Standards'!$C$64:$D$64</c:f>
              <c:strCache>
                <c:ptCount val="2"/>
                <c:pt idx="0">
                  <c:v>0</c:v>
                </c:pt>
                <c:pt idx="1">
                  <c:v>0.29</c:v>
                </c:pt>
              </c:strCache>
            </c:strRef>
          </c:tx>
          <c:spPr>
            <a:ln w="19050" cap="rnd">
              <a:noFill/>
              <a:round/>
            </a:ln>
            <a:effectLst/>
          </c:spPr>
          <c:marker>
            <c:symbol val="circle"/>
            <c:size val="5"/>
            <c:spPr>
              <a:solidFill>
                <a:schemeClr val="accent1"/>
              </a:solidFill>
              <a:ln w="9525">
                <a:solidFill>
                  <a:schemeClr val="accent1"/>
                </a:solidFill>
              </a:ln>
              <a:effectLst/>
            </c:spPr>
          </c:marker>
          <c:xVal>
            <c:numRef>
              <c:f>'Performance Standards'!$E$63:$H$63</c:f>
              <c:numCache>
                <c:formatCode>General</c:formatCode>
                <c:ptCount val="4"/>
                <c:pt idx="0">
                  <c:v>1.2</c:v>
                </c:pt>
                <c:pt idx="2">
                  <c:v>1.4</c:v>
                </c:pt>
                <c:pt idx="3">
                  <c:v>2.2000000000000002</c:v>
                </c:pt>
              </c:numCache>
            </c:numRef>
          </c:xVal>
          <c:yVal>
            <c:numRef>
              <c:f>'Performance Standards'!$E$64:$H$64</c:f>
              <c:numCache>
                <c:formatCode>General</c:formatCode>
                <c:ptCount val="4"/>
                <c:pt idx="0">
                  <c:v>0.3</c:v>
                </c:pt>
                <c:pt idx="1">
                  <c:v>0.69</c:v>
                </c:pt>
                <c:pt idx="2">
                  <c:v>0.7</c:v>
                </c:pt>
                <c:pt idx="3">
                  <c:v>1</c:v>
                </c:pt>
              </c:numCache>
            </c:numRef>
          </c:yVal>
          <c:smooth val="0"/>
        </c:ser>
        <c:ser>
          <c:idx val="1"/>
          <c:order val="1"/>
          <c:tx>
            <c:v>Series 1</c:v>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1"/>
            <c:trendlineLbl>
              <c:layout>
                <c:manualLayout>
                  <c:x val="-3.5900121859767528E-2"/>
                  <c:y val="0.1502405949256343"/>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accent2"/>
                      </a:solidFill>
                      <a:latin typeface="+mn-lt"/>
                      <a:ea typeface="+mn-ea"/>
                      <a:cs typeface="+mn-cs"/>
                    </a:defRPr>
                  </a:pPr>
                  <a:endParaRPr lang="en-US"/>
                </a:p>
              </c:txPr>
            </c:trendlineLbl>
          </c:trendline>
          <c:xVal>
            <c:numRef>
              <c:f>'Performance Standards'!$C$63:$G$63</c:f>
              <c:numCache>
                <c:formatCode>General</c:formatCode>
                <c:ptCount val="5"/>
                <c:pt idx="2">
                  <c:v>1.2</c:v>
                </c:pt>
                <c:pt idx="4">
                  <c:v>1.4</c:v>
                </c:pt>
              </c:numCache>
            </c:numRef>
          </c:xVal>
          <c:yVal>
            <c:numRef>
              <c:f>'Performance Standards'!$C$64:$G$64</c:f>
              <c:numCache>
                <c:formatCode>General</c:formatCode>
                <c:ptCount val="5"/>
                <c:pt idx="0">
                  <c:v>0</c:v>
                </c:pt>
                <c:pt idx="1">
                  <c:v>0.28999999999999998</c:v>
                </c:pt>
                <c:pt idx="2">
                  <c:v>0.3</c:v>
                </c:pt>
                <c:pt idx="3">
                  <c:v>0.69</c:v>
                </c:pt>
                <c:pt idx="4">
                  <c:v>0.7</c:v>
                </c:pt>
              </c:numCache>
            </c:numRef>
          </c:yVal>
          <c:smooth val="0"/>
        </c:ser>
        <c:ser>
          <c:idx val="2"/>
          <c:order val="2"/>
          <c:tx>
            <c:v>Series 2</c:v>
          </c:tx>
          <c:spPr>
            <a:ln w="25400" cap="rnd">
              <a:noFill/>
              <a:round/>
            </a:ln>
            <a:effectLst/>
          </c:spPr>
          <c:marker>
            <c:symbol val="circle"/>
            <c:size val="5"/>
            <c:spPr>
              <a:solidFill>
                <a:schemeClr val="accent1"/>
              </a:solidFill>
              <a:ln w="9525">
                <a:solidFill>
                  <a:schemeClr val="accent3"/>
                </a:solidFill>
              </a:ln>
              <a:effectLst/>
            </c:spPr>
          </c:marker>
          <c:trendline>
            <c:spPr>
              <a:ln w="19050" cap="rnd">
                <a:solidFill>
                  <a:schemeClr val="accent3"/>
                </a:solidFill>
                <a:prstDash val="sysDot"/>
              </a:ln>
              <a:effectLst/>
            </c:spPr>
            <c:trendlineType val="linear"/>
            <c:dispRSqr val="0"/>
            <c:dispEq val="1"/>
            <c:trendlineLbl>
              <c:layout>
                <c:manualLayout>
                  <c:x val="-0.12080169666291714"/>
                  <c:y val="2.314814814814814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accent1"/>
                      </a:solidFill>
                      <a:latin typeface="+mn-lt"/>
                      <a:ea typeface="+mn-ea"/>
                      <a:cs typeface="+mn-cs"/>
                    </a:defRPr>
                  </a:pPr>
                  <a:endParaRPr lang="en-US"/>
                </a:p>
              </c:txPr>
            </c:trendlineLbl>
          </c:trendline>
          <c:xVal>
            <c:numRef>
              <c:f>'Performance Standards'!$G$63:$H$63</c:f>
              <c:numCache>
                <c:formatCode>General</c:formatCode>
                <c:ptCount val="2"/>
                <c:pt idx="0">
                  <c:v>1.4</c:v>
                </c:pt>
                <c:pt idx="1">
                  <c:v>2.2000000000000002</c:v>
                </c:pt>
              </c:numCache>
            </c:numRef>
          </c:xVal>
          <c:yVal>
            <c:numRef>
              <c:f>'Performance Standards'!$G$64:$H$64</c:f>
              <c:numCache>
                <c:formatCode>General</c:formatCode>
                <c:ptCount val="2"/>
                <c:pt idx="0">
                  <c:v>0.7</c:v>
                </c:pt>
                <c:pt idx="1">
                  <c:v>1</c:v>
                </c:pt>
              </c:numCache>
            </c:numRef>
          </c:yVal>
          <c:smooth val="0"/>
        </c:ser>
        <c:dLbls>
          <c:showLegendKey val="0"/>
          <c:showVal val="0"/>
          <c:showCatName val="0"/>
          <c:showSerName val="0"/>
          <c:showPercent val="0"/>
          <c:showBubbleSize val="0"/>
        </c:dLbls>
        <c:axId val="344181192"/>
        <c:axId val="344182760"/>
      </c:scatterChart>
      <c:valAx>
        <c:axId val="34418119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44182760"/>
        <c:crosses val="autoZero"/>
        <c:crossBetween val="midCat"/>
      </c:valAx>
      <c:valAx>
        <c:axId val="344182760"/>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0.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44181192"/>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LWDI</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19050" cap="rnd">
              <a:noFill/>
              <a:round/>
            </a:ln>
            <a:effectLst/>
          </c:spPr>
          <c:marker>
            <c:symbol val="circle"/>
            <c:size val="5"/>
            <c:spPr>
              <a:solidFill>
                <a:schemeClr val="accent1"/>
              </a:solidFill>
              <a:ln w="9525">
                <a:solidFill>
                  <a:schemeClr val="accent1"/>
                </a:solidFill>
              </a:ln>
              <a:effectLst/>
            </c:spPr>
          </c:marker>
          <c:xVal>
            <c:numRef>
              <c:f>'Performance Standards'!$K$10:$P$10</c:f>
              <c:numCache>
                <c:formatCode>General</c:formatCode>
                <c:ptCount val="6"/>
                <c:pt idx="0">
                  <c:v>0</c:v>
                </c:pt>
                <c:pt idx="2">
                  <c:v>200</c:v>
                </c:pt>
                <c:pt idx="4">
                  <c:v>300</c:v>
                </c:pt>
                <c:pt idx="5">
                  <c:v>700</c:v>
                </c:pt>
              </c:numCache>
            </c:numRef>
          </c:xVal>
          <c:yVal>
            <c:numRef>
              <c:f>'Performance Standards'!$K$11:$P$11</c:f>
              <c:numCache>
                <c:formatCode>General</c:formatCode>
                <c:ptCount val="6"/>
                <c:pt idx="0">
                  <c:v>0</c:v>
                </c:pt>
                <c:pt idx="1">
                  <c:v>0.28999999999999998</c:v>
                </c:pt>
                <c:pt idx="2">
                  <c:v>0.3</c:v>
                </c:pt>
                <c:pt idx="3">
                  <c:v>0.69</c:v>
                </c:pt>
                <c:pt idx="4">
                  <c:v>0.7</c:v>
                </c:pt>
                <c:pt idx="5">
                  <c:v>1</c:v>
                </c:pt>
              </c:numCache>
            </c:numRef>
          </c:yVal>
          <c:smooth val="0"/>
        </c:ser>
        <c:ser>
          <c:idx val="1"/>
          <c:order val="1"/>
          <c:tx>
            <c:v>Series 2</c:v>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og"/>
            <c:dispRSqr val="0"/>
            <c:dispEq val="0"/>
          </c:trendline>
          <c:trendline>
            <c:spPr>
              <a:ln w="19050" cap="rnd">
                <a:solidFill>
                  <a:schemeClr val="accent2"/>
                </a:solidFill>
                <a:prstDash val="sysDot"/>
              </a:ln>
              <a:effectLst/>
            </c:spPr>
            <c:trendlineType val="poly"/>
            <c:order val="2"/>
            <c:dispRSqr val="0"/>
            <c:dispEq val="1"/>
            <c:trendlineLbl>
              <c:layout>
                <c:manualLayout>
                  <c:x val="0.21013441859093457"/>
                  <c:y val="0.37928258967629047"/>
                </c:manualLayout>
              </c:layout>
              <c:tx>
                <c:rich>
                  <a:bodyPr rot="0" spcFirstLastPara="1" vertOverflow="ellipsis" vert="horz" wrap="square" anchor="ctr" anchorCtr="1"/>
                  <a:lstStyle/>
                  <a:p>
                    <a:pPr>
                      <a:defRPr sz="900" b="0" i="0" u="none" strike="noStrike" kern="1200" baseline="0">
                        <a:solidFill>
                          <a:schemeClr val="accent2"/>
                        </a:solidFill>
                        <a:latin typeface="+mn-lt"/>
                        <a:ea typeface="+mn-ea"/>
                        <a:cs typeface="+mn-cs"/>
                      </a:defRPr>
                    </a:pPr>
                    <a:r>
                      <a:rPr lang="en-US" baseline="0">
                        <a:solidFill>
                          <a:schemeClr val="accent2"/>
                        </a:solidFill>
                      </a:rPr>
                      <a:t>y = 8E-06x</a:t>
                    </a:r>
                    <a:r>
                      <a:rPr lang="en-US" baseline="30000">
                        <a:solidFill>
                          <a:schemeClr val="accent2"/>
                        </a:solidFill>
                      </a:rPr>
                      <a:t>2</a:t>
                    </a:r>
                    <a:r>
                      <a:rPr lang="en-US" baseline="0">
                        <a:solidFill>
                          <a:schemeClr val="accent2"/>
                        </a:solidFill>
                      </a:rPr>
                      <a:t> - 0.0002x + 2E-15</a:t>
                    </a:r>
                    <a:endParaRPr lang="en-US">
                      <a:solidFill>
                        <a:schemeClr val="accent2"/>
                      </a:solidFill>
                    </a:endParaRPr>
                  </a:p>
                </c:rich>
              </c:tx>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accent2"/>
                      </a:solidFill>
                      <a:latin typeface="+mn-lt"/>
                      <a:ea typeface="+mn-ea"/>
                      <a:cs typeface="+mn-cs"/>
                    </a:defRPr>
                  </a:pPr>
                  <a:endParaRPr lang="en-US"/>
                </a:p>
              </c:txPr>
            </c:trendlineLbl>
          </c:trendline>
          <c:xVal>
            <c:numRef>
              <c:f>'Performance Standards'!$K$10:$O$10</c:f>
              <c:numCache>
                <c:formatCode>General</c:formatCode>
                <c:ptCount val="5"/>
                <c:pt idx="0">
                  <c:v>0</c:v>
                </c:pt>
                <c:pt idx="2">
                  <c:v>200</c:v>
                </c:pt>
                <c:pt idx="4">
                  <c:v>300</c:v>
                </c:pt>
              </c:numCache>
            </c:numRef>
          </c:xVal>
          <c:yVal>
            <c:numRef>
              <c:f>'Performance Standards'!$K$11:$O$11</c:f>
              <c:numCache>
                <c:formatCode>General</c:formatCode>
                <c:ptCount val="5"/>
                <c:pt idx="0">
                  <c:v>0</c:v>
                </c:pt>
                <c:pt idx="1">
                  <c:v>0.28999999999999998</c:v>
                </c:pt>
                <c:pt idx="2">
                  <c:v>0.3</c:v>
                </c:pt>
                <c:pt idx="3">
                  <c:v>0.69</c:v>
                </c:pt>
                <c:pt idx="4">
                  <c:v>0.7</c:v>
                </c:pt>
              </c:numCache>
            </c:numRef>
          </c:yVal>
          <c:smooth val="0"/>
        </c:ser>
        <c:ser>
          <c:idx val="2"/>
          <c:order val="2"/>
          <c:tx>
            <c:v>Series 3</c:v>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3"/>
                </a:solidFill>
                <a:prstDash val="sysDot"/>
              </a:ln>
              <a:effectLst/>
            </c:spPr>
            <c:trendlineType val="linear"/>
            <c:dispRSqr val="0"/>
            <c:dispEq val="1"/>
            <c:trendlineLbl>
              <c:layout>
                <c:manualLayout>
                  <c:x val="2.1092217405408592E-2"/>
                  <c:y val="9.2175925925925925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accent1"/>
                      </a:solidFill>
                      <a:latin typeface="+mn-lt"/>
                      <a:ea typeface="+mn-ea"/>
                      <a:cs typeface="+mn-cs"/>
                    </a:defRPr>
                  </a:pPr>
                  <a:endParaRPr lang="en-US"/>
                </a:p>
              </c:txPr>
            </c:trendlineLbl>
          </c:trendline>
          <c:xVal>
            <c:numRef>
              <c:f>'Performance Standards'!$O$10:$P$10</c:f>
              <c:numCache>
                <c:formatCode>General</c:formatCode>
                <c:ptCount val="2"/>
                <c:pt idx="0">
                  <c:v>300</c:v>
                </c:pt>
                <c:pt idx="1">
                  <c:v>700</c:v>
                </c:pt>
              </c:numCache>
            </c:numRef>
          </c:xVal>
          <c:yVal>
            <c:numRef>
              <c:f>'Performance Standards'!$O$11:$P$11</c:f>
              <c:numCache>
                <c:formatCode>General</c:formatCode>
                <c:ptCount val="2"/>
                <c:pt idx="0">
                  <c:v>0.7</c:v>
                </c:pt>
                <c:pt idx="1">
                  <c:v>1</c:v>
                </c:pt>
              </c:numCache>
            </c:numRef>
          </c:yVal>
          <c:smooth val="0"/>
        </c:ser>
        <c:dLbls>
          <c:showLegendKey val="0"/>
          <c:showVal val="0"/>
          <c:showCatName val="0"/>
          <c:showSerName val="0"/>
          <c:showPercent val="0"/>
          <c:showBubbleSize val="0"/>
        </c:dLbls>
        <c:axId val="375492464"/>
        <c:axId val="375490112"/>
      </c:scatterChart>
      <c:valAx>
        <c:axId val="37549246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5490112"/>
        <c:crosses val="autoZero"/>
        <c:crossBetween val="midCat"/>
      </c:valAx>
      <c:valAx>
        <c:axId val="3754901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549246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Percent Riffle</a:t>
            </a:r>
            <a:r>
              <a:rPr lang="en-US" baseline="0"/>
              <a:t> for Streams &lt;3% Slope</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Series 1</c:v>
          </c:tx>
          <c:spPr>
            <a:ln w="1905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1"/>
            <c:trendlineLbl>
              <c:layout>
                <c:manualLayout>
                  <c:x val="-0.15770484841801372"/>
                  <c:y val="0.28662037037037036"/>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accent2"/>
                      </a:solidFill>
                      <a:latin typeface="+mn-lt"/>
                      <a:ea typeface="+mn-ea"/>
                      <a:cs typeface="+mn-cs"/>
                    </a:defRPr>
                  </a:pPr>
                  <a:endParaRPr lang="en-US"/>
                </a:p>
              </c:txPr>
            </c:trendlineLbl>
          </c:trendline>
          <c:xVal>
            <c:numRef>
              <c:f>'Performance Standards'!$K$164:$P$164</c:f>
              <c:numCache>
                <c:formatCode>General</c:formatCode>
                <c:ptCount val="6"/>
                <c:pt idx="0" formatCode="0">
                  <c:v>31.428571428571427</c:v>
                </c:pt>
                <c:pt idx="2">
                  <c:v>40</c:v>
                </c:pt>
                <c:pt idx="5">
                  <c:v>60</c:v>
                </c:pt>
              </c:numCache>
            </c:numRef>
          </c:xVal>
          <c:yVal>
            <c:numRef>
              <c:f>'Performance Standards'!$K$166:$P$166</c:f>
              <c:numCache>
                <c:formatCode>General</c:formatCode>
                <c:ptCount val="6"/>
                <c:pt idx="0">
                  <c:v>0</c:v>
                </c:pt>
                <c:pt idx="1">
                  <c:v>0.28999999999999998</c:v>
                </c:pt>
                <c:pt idx="2">
                  <c:v>0.3</c:v>
                </c:pt>
                <c:pt idx="3">
                  <c:v>0.69</c:v>
                </c:pt>
                <c:pt idx="4">
                  <c:v>0.7</c:v>
                </c:pt>
                <c:pt idx="5">
                  <c:v>1</c:v>
                </c:pt>
              </c:numCache>
            </c:numRef>
          </c:yVal>
          <c:smooth val="0"/>
        </c:ser>
        <c:ser>
          <c:idx val="1"/>
          <c:order val="1"/>
          <c:tx>
            <c:v>Series 2</c:v>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2"/>
                </a:solidFill>
                <a:prstDash val="sysDot"/>
              </a:ln>
              <a:effectLst/>
            </c:spPr>
            <c:trendlineType val="linear"/>
            <c:dispRSqr val="0"/>
            <c:dispEq val="1"/>
            <c:trendlineLbl>
              <c:layout>
                <c:manualLayout>
                  <c:x val="-4.4912275421575755E-2"/>
                  <c:y val="-0.15153616214639837"/>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accent1"/>
                      </a:solidFill>
                      <a:latin typeface="+mn-lt"/>
                      <a:ea typeface="+mn-ea"/>
                      <a:cs typeface="+mn-cs"/>
                    </a:defRPr>
                  </a:pPr>
                  <a:endParaRPr lang="en-US"/>
                </a:p>
              </c:txPr>
            </c:trendlineLbl>
          </c:trendline>
          <c:xVal>
            <c:numRef>
              <c:f>'Performance Standards'!$K$165:$P$165</c:f>
              <c:numCache>
                <c:formatCode>General</c:formatCode>
                <c:ptCount val="6"/>
                <c:pt idx="0" formatCode="0">
                  <c:v>83.29</c:v>
                </c:pt>
                <c:pt idx="2">
                  <c:v>80</c:v>
                </c:pt>
                <c:pt idx="3">
                  <c:v>75</c:v>
                </c:pt>
                <c:pt idx="5">
                  <c:v>70</c:v>
                </c:pt>
              </c:numCache>
            </c:numRef>
          </c:xVal>
          <c:yVal>
            <c:numRef>
              <c:f>'Performance Standards'!$K$166:$P$166</c:f>
              <c:numCache>
                <c:formatCode>General</c:formatCode>
                <c:ptCount val="6"/>
                <c:pt idx="0">
                  <c:v>0</c:v>
                </c:pt>
                <c:pt idx="1">
                  <c:v>0.28999999999999998</c:v>
                </c:pt>
                <c:pt idx="2">
                  <c:v>0.3</c:v>
                </c:pt>
                <c:pt idx="3">
                  <c:v>0.69</c:v>
                </c:pt>
                <c:pt idx="4">
                  <c:v>0.7</c:v>
                </c:pt>
                <c:pt idx="5">
                  <c:v>1</c:v>
                </c:pt>
              </c:numCache>
            </c:numRef>
          </c:yVal>
          <c:smooth val="0"/>
        </c:ser>
        <c:dLbls>
          <c:showLegendKey val="0"/>
          <c:showVal val="0"/>
          <c:showCatName val="0"/>
          <c:showSerName val="0"/>
          <c:showPercent val="0"/>
          <c:showBubbleSize val="0"/>
        </c:dLbls>
        <c:axId val="375485800"/>
        <c:axId val="375486584"/>
      </c:scatterChart>
      <c:valAx>
        <c:axId val="375485800"/>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5486584"/>
        <c:crosses val="autoZero"/>
        <c:crossBetween val="midCat"/>
      </c:valAx>
      <c:valAx>
        <c:axId val="3754865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548580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400" b="0" i="0" baseline="0">
                <a:effectLst/>
              </a:rPr>
              <a:t>Percent Riffle for Streams 3%-10% Slope</a:t>
            </a:r>
            <a:endParaRPr lang="en-US" sz="1400">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Series 1</c:v>
          </c:tx>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1"/>
            <c:trendlineLbl>
              <c:layout>
                <c:manualLayout>
                  <c:x val="5.2856782163974471E-2"/>
                  <c:y val="-0.4297069116360455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accent1"/>
                      </a:solidFill>
                      <a:latin typeface="+mn-lt"/>
                      <a:ea typeface="+mn-ea"/>
                      <a:cs typeface="+mn-cs"/>
                    </a:defRPr>
                  </a:pPr>
                  <a:endParaRPr lang="en-US"/>
                </a:p>
              </c:txPr>
            </c:trendlineLbl>
          </c:trendline>
          <c:xVal>
            <c:numRef>
              <c:f>'Performance Standards'!$K$192:$N$192</c:f>
              <c:numCache>
                <c:formatCode>General</c:formatCode>
                <c:ptCount val="4"/>
                <c:pt idx="0" formatCode="0">
                  <c:v>76.981524249422634</c:v>
                </c:pt>
                <c:pt idx="2">
                  <c:v>70</c:v>
                </c:pt>
                <c:pt idx="3">
                  <c:v>61</c:v>
                </c:pt>
              </c:numCache>
            </c:numRef>
          </c:xVal>
          <c:yVal>
            <c:numRef>
              <c:f>'Performance Standards'!$K$193:$N$193</c:f>
              <c:numCache>
                <c:formatCode>General</c:formatCode>
                <c:ptCount val="4"/>
                <c:pt idx="0">
                  <c:v>0</c:v>
                </c:pt>
                <c:pt idx="1">
                  <c:v>0.28999999999999998</c:v>
                </c:pt>
                <c:pt idx="2">
                  <c:v>0.3</c:v>
                </c:pt>
                <c:pt idx="3">
                  <c:v>0.69</c:v>
                </c:pt>
              </c:numCache>
            </c:numRef>
          </c:yVal>
          <c:smooth val="0"/>
        </c:ser>
        <c:ser>
          <c:idx val="1"/>
          <c:order val="1"/>
          <c:tx>
            <c:v>Series 2</c:v>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1"/>
            <c:trendlineLbl>
              <c:layout>
                <c:manualLayout>
                  <c:x val="-5.0969836824088267E-2"/>
                  <c:y val="4.0087853601633132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accent2"/>
                      </a:solidFill>
                      <a:latin typeface="+mn-lt"/>
                      <a:ea typeface="+mn-ea"/>
                      <a:cs typeface="+mn-cs"/>
                    </a:defRPr>
                  </a:pPr>
                  <a:endParaRPr lang="en-US"/>
                </a:p>
              </c:txPr>
            </c:trendlineLbl>
          </c:trendline>
          <c:xVal>
            <c:numRef>
              <c:f>'Performance Standards'!$K$191:$N$191</c:f>
              <c:numCache>
                <c:formatCode>General</c:formatCode>
                <c:ptCount val="4"/>
                <c:pt idx="0" formatCode="0">
                  <c:v>33.10161662817552</c:v>
                </c:pt>
                <c:pt idx="2">
                  <c:v>40</c:v>
                </c:pt>
                <c:pt idx="3">
                  <c:v>49</c:v>
                </c:pt>
              </c:numCache>
            </c:numRef>
          </c:xVal>
          <c:yVal>
            <c:numRef>
              <c:f>'Performance Standards'!$K$193:$N$193</c:f>
              <c:numCache>
                <c:formatCode>General</c:formatCode>
                <c:ptCount val="4"/>
                <c:pt idx="0">
                  <c:v>0</c:v>
                </c:pt>
                <c:pt idx="1">
                  <c:v>0.28999999999999998</c:v>
                </c:pt>
                <c:pt idx="2">
                  <c:v>0.3</c:v>
                </c:pt>
                <c:pt idx="3">
                  <c:v>0.69</c:v>
                </c:pt>
              </c:numCache>
            </c:numRef>
          </c:yVal>
          <c:smooth val="0"/>
        </c:ser>
        <c:dLbls>
          <c:showLegendKey val="0"/>
          <c:showVal val="0"/>
          <c:showCatName val="0"/>
          <c:showSerName val="0"/>
          <c:showPercent val="0"/>
          <c:showBubbleSize val="0"/>
        </c:dLbls>
        <c:axId val="375490504"/>
        <c:axId val="375489720"/>
      </c:scatterChart>
      <c:valAx>
        <c:axId val="375490504"/>
        <c:scaling>
          <c:orientation val="minMax"/>
          <c:max val="80"/>
          <c:min val="30"/>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5489720"/>
        <c:crosses val="autoZero"/>
        <c:crossBetween val="midCat"/>
      </c:valAx>
      <c:valAx>
        <c:axId val="3754897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549050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400" b="0" i="0" baseline="0">
                <a:effectLst/>
              </a:rPr>
              <a:t>Percent Riffle for Streams &gt;10% Slope</a:t>
            </a:r>
            <a:endParaRPr lang="en-US" sz="1400">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1905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poly"/>
            <c:order val="2"/>
            <c:dispRSqr val="0"/>
            <c:dispEq val="1"/>
            <c:trendlineLbl>
              <c:layout>
                <c:manualLayout>
                  <c:x val="-0.17782193333215898"/>
                  <c:y val="0.27515555555555554"/>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accent2"/>
                      </a:solidFill>
                      <a:latin typeface="+mn-lt"/>
                      <a:ea typeface="+mn-ea"/>
                      <a:cs typeface="+mn-cs"/>
                    </a:defRPr>
                  </a:pPr>
                  <a:endParaRPr lang="en-US"/>
                </a:p>
              </c:txPr>
            </c:trendlineLbl>
          </c:trendline>
          <c:xVal>
            <c:numRef>
              <c:f>'Performance Standards'!$K$218:$P$218</c:f>
              <c:numCache>
                <c:formatCode>General</c:formatCode>
                <c:ptCount val="6"/>
                <c:pt idx="0" formatCode="0">
                  <c:v>66.714500000000001</c:v>
                </c:pt>
                <c:pt idx="2">
                  <c:v>70</c:v>
                </c:pt>
                <c:pt idx="3">
                  <c:v>75</c:v>
                </c:pt>
                <c:pt idx="5">
                  <c:v>80</c:v>
                </c:pt>
              </c:numCache>
            </c:numRef>
          </c:xVal>
          <c:yVal>
            <c:numRef>
              <c:f>'Performance Standards'!$K$219:$P$219</c:f>
              <c:numCache>
                <c:formatCode>General</c:formatCode>
                <c:ptCount val="6"/>
                <c:pt idx="0">
                  <c:v>0</c:v>
                </c:pt>
                <c:pt idx="1">
                  <c:v>0.28999999999999998</c:v>
                </c:pt>
                <c:pt idx="2">
                  <c:v>0.3</c:v>
                </c:pt>
                <c:pt idx="3">
                  <c:v>0.69</c:v>
                </c:pt>
                <c:pt idx="4">
                  <c:v>0.7</c:v>
                </c:pt>
                <c:pt idx="5">
                  <c:v>1</c:v>
                </c:pt>
              </c:numCache>
            </c:numRef>
          </c:yVal>
          <c:smooth val="0"/>
        </c:ser>
        <c:dLbls>
          <c:showLegendKey val="0"/>
          <c:showVal val="0"/>
          <c:showCatName val="0"/>
          <c:showSerName val="0"/>
          <c:showPercent val="0"/>
          <c:showBubbleSize val="0"/>
        </c:dLbls>
        <c:axId val="375492072"/>
        <c:axId val="375492856"/>
      </c:scatterChart>
      <c:valAx>
        <c:axId val="375492072"/>
        <c:scaling>
          <c:orientation val="minMax"/>
          <c:min val="50"/>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5492856"/>
        <c:crosses val="autoZero"/>
        <c:crossBetween val="midCat"/>
      </c:valAx>
      <c:valAx>
        <c:axId val="375492856"/>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0.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5492072"/>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Buffer Width - All Stream Types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1"/>
          <c:order val="0"/>
          <c:tx>
            <c:v>Series 2</c:v>
          </c:tx>
          <c:spPr>
            <a:ln w="19050" cap="rnd">
              <a:solidFill>
                <a:schemeClr val="accent2"/>
              </a:solid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1"/>
            <c:trendlineLbl>
              <c:layout>
                <c:manualLayout>
                  <c:x val="8.3667729453281419E-3"/>
                  <c:y val="0.1868895664851108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accent2"/>
                      </a:solidFill>
                      <a:latin typeface="+mn-lt"/>
                      <a:ea typeface="+mn-ea"/>
                      <a:cs typeface="+mn-cs"/>
                    </a:defRPr>
                  </a:pPr>
                  <a:endParaRPr lang="en-US"/>
                </a:p>
              </c:txPr>
            </c:trendlineLbl>
          </c:trendline>
          <c:xVal>
            <c:numRef>
              <c:f>'Performance Standards'!$M$36:$P$36</c:f>
              <c:numCache>
                <c:formatCode>General</c:formatCode>
                <c:ptCount val="4"/>
                <c:pt idx="0">
                  <c:v>50</c:v>
                </c:pt>
                <c:pt idx="3">
                  <c:v>200</c:v>
                </c:pt>
              </c:numCache>
            </c:numRef>
          </c:xVal>
          <c:yVal>
            <c:numRef>
              <c:f>'Performance Standards'!$M$37:$P$37</c:f>
              <c:numCache>
                <c:formatCode>General</c:formatCode>
                <c:ptCount val="4"/>
                <c:pt idx="0">
                  <c:v>0.3</c:v>
                </c:pt>
                <c:pt idx="1">
                  <c:v>0.69</c:v>
                </c:pt>
                <c:pt idx="2">
                  <c:v>0.7</c:v>
                </c:pt>
                <c:pt idx="3">
                  <c:v>1</c:v>
                </c:pt>
              </c:numCache>
            </c:numRef>
          </c:yVal>
          <c:smooth val="0"/>
        </c:ser>
        <c:dLbls>
          <c:showLegendKey val="0"/>
          <c:showVal val="0"/>
          <c:showCatName val="0"/>
          <c:showSerName val="0"/>
          <c:showPercent val="0"/>
          <c:showBubbleSize val="0"/>
        </c:dLbls>
        <c:axId val="375486192"/>
        <c:axId val="375488152"/>
      </c:scatterChart>
      <c:valAx>
        <c:axId val="375486192"/>
        <c:scaling>
          <c:orientation val="minMax"/>
          <c:max val="20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5488152"/>
        <c:crosses val="autoZero"/>
        <c:crossBetween val="midCat"/>
      </c:valAx>
      <c:valAx>
        <c:axId val="3754881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5486192"/>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Pool Spacing Ratio for Slope</a:t>
            </a:r>
            <a:r>
              <a:rPr lang="en-US" baseline="0"/>
              <a:t> &gt;= 4%</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Series 1</c:v>
          </c:tx>
          <c:spPr>
            <a:ln w="1905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1"/>
            <c:trendlineLbl>
              <c:layout>
                <c:manualLayout>
                  <c:x val="-0.12848173345341615"/>
                  <c:y val="-0.10743783691316904"/>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accent2"/>
                      </a:solidFill>
                      <a:latin typeface="+mn-lt"/>
                      <a:ea typeface="+mn-ea"/>
                      <a:cs typeface="+mn-cs"/>
                    </a:defRPr>
                  </a:pPr>
                  <a:endParaRPr lang="en-US"/>
                </a:p>
              </c:txPr>
            </c:trendlineLbl>
          </c:trendline>
          <c:xVal>
            <c:numRef>
              <c:f>'Performance Standards'!$K$62:$O$62</c:f>
              <c:numCache>
                <c:formatCode>General</c:formatCode>
                <c:ptCount val="5"/>
                <c:pt idx="2">
                  <c:v>8</c:v>
                </c:pt>
                <c:pt idx="4">
                  <c:v>5.01</c:v>
                </c:pt>
              </c:numCache>
            </c:numRef>
          </c:xVal>
          <c:yVal>
            <c:numRef>
              <c:f>'Performance Standards'!$K$63:$O$63</c:f>
              <c:numCache>
                <c:formatCode>General</c:formatCode>
                <c:ptCount val="5"/>
                <c:pt idx="0">
                  <c:v>0</c:v>
                </c:pt>
                <c:pt idx="1">
                  <c:v>0.28999999999999998</c:v>
                </c:pt>
                <c:pt idx="2">
                  <c:v>0.3</c:v>
                </c:pt>
                <c:pt idx="3">
                  <c:v>0.69</c:v>
                </c:pt>
                <c:pt idx="4">
                  <c:v>0.7</c:v>
                </c:pt>
              </c:numCache>
            </c:numRef>
          </c:yVal>
          <c:smooth val="0"/>
        </c:ser>
        <c:dLbls>
          <c:showLegendKey val="0"/>
          <c:showVal val="0"/>
          <c:showCatName val="0"/>
          <c:showSerName val="0"/>
          <c:showPercent val="0"/>
          <c:showBubbleSize val="0"/>
        </c:dLbls>
        <c:axId val="375486976"/>
        <c:axId val="375487368"/>
      </c:scatterChart>
      <c:valAx>
        <c:axId val="37548697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5487368"/>
        <c:crosses val="autoZero"/>
        <c:crossBetween val="midCat"/>
      </c:valAx>
      <c:valAx>
        <c:axId val="375487368"/>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0.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548697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5" Type="http://schemas.openxmlformats.org/officeDocument/2006/relationships/chart" Target="../charts/chart15.xml"/><Relationship Id="rId10" Type="http://schemas.openxmlformats.org/officeDocument/2006/relationships/chart" Target="../charts/chart10.xml"/><Relationship Id="rId19" Type="http://schemas.openxmlformats.org/officeDocument/2006/relationships/chart" Target="../charts/chart19.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1</xdr:col>
      <xdr:colOff>4762</xdr:colOff>
      <xdr:row>17</xdr:row>
      <xdr:rowOff>23812</xdr:rowOff>
    </xdr:from>
    <xdr:to>
      <xdr:col>8</xdr:col>
      <xdr:colOff>9525</xdr:colOff>
      <xdr:row>32</xdr:row>
      <xdr:rowOff>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14287</xdr:colOff>
      <xdr:row>43</xdr:row>
      <xdr:rowOff>185736</xdr:rowOff>
    </xdr:from>
    <xdr:to>
      <xdr:col>8</xdr:col>
      <xdr:colOff>0</xdr:colOff>
      <xdr:row>58</xdr:row>
      <xdr:rowOff>190499</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0</xdr:colOff>
      <xdr:row>70</xdr:row>
      <xdr:rowOff>185736</xdr:rowOff>
    </xdr:from>
    <xdr:to>
      <xdr:col>8</xdr:col>
      <xdr:colOff>0</xdr:colOff>
      <xdr:row>85</xdr:row>
      <xdr:rowOff>190499</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19050</xdr:colOff>
      <xdr:row>17</xdr:row>
      <xdr:rowOff>14286</xdr:rowOff>
    </xdr:from>
    <xdr:to>
      <xdr:col>15</xdr:col>
      <xdr:colOff>600075</xdr:colOff>
      <xdr:row>31</xdr:row>
      <xdr:rowOff>190499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xdr:col>
      <xdr:colOff>4762</xdr:colOff>
      <xdr:row>172</xdr:row>
      <xdr:rowOff>190499</xdr:rowOff>
    </xdr:from>
    <xdr:to>
      <xdr:col>15</xdr:col>
      <xdr:colOff>600075</xdr:colOff>
      <xdr:row>187</xdr:row>
      <xdr:rowOff>180974</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xdr:col>
      <xdr:colOff>9526</xdr:colOff>
      <xdr:row>199</xdr:row>
      <xdr:rowOff>0</xdr:rowOff>
    </xdr:from>
    <xdr:to>
      <xdr:col>15</xdr:col>
      <xdr:colOff>600076</xdr:colOff>
      <xdr:row>214</xdr:row>
      <xdr:rowOff>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9</xdr:col>
      <xdr:colOff>9525</xdr:colOff>
      <xdr:row>225</xdr:row>
      <xdr:rowOff>0</xdr:rowOff>
    </xdr:from>
    <xdr:to>
      <xdr:col>16</xdr:col>
      <xdr:colOff>0</xdr:colOff>
      <xdr:row>240</xdr:row>
      <xdr:rowOff>0</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9</xdr:col>
      <xdr:colOff>0</xdr:colOff>
      <xdr:row>44</xdr:row>
      <xdr:rowOff>9524</xdr:rowOff>
    </xdr:from>
    <xdr:to>
      <xdr:col>16</xdr:col>
      <xdr:colOff>0</xdr:colOff>
      <xdr:row>59</xdr:row>
      <xdr:rowOff>0</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9</xdr:col>
      <xdr:colOff>4762</xdr:colOff>
      <xdr:row>67</xdr:row>
      <xdr:rowOff>185737</xdr:rowOff>
    </xdr:from>
    <xdr:to>
      <xdr:col>16</xdr:col>
      <xdr:colOff>9525</xdr:colOff>
      <xdr:row>82</xdr:row>
      <xdr:rowOff>180975</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xdr:col>
      <xdr:colOff>14287</xdr:colOff>
      <xdr:row>120</xdr:row>
      <xdr:rowOff>14286</xdr:rowOff>
    </xdr:from>
    <xdr:to>
      <xdr:col>16</xdr:col>
      <xdr:colOff>9525</xdr:colOff>
      <xdr:row>134</xdr:row>
      <xdr:rowOff>190499</xdr:rowOff>
    </xdr:to>
    <xdr:graphicFrame macro="">
      <xdr:nvGraphicFramePr>
        <xdr:cNvPr id="14" name="Chart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9</xdr:col>
      <xdr:colOff>4762</xdr:colOff>
      <xdr:row>145</xdr:row>
      <xdr:rowOff>14287</xdr:rowOff>
    </xdr:from>
    <xdr:to>
      <xdr:col>16</xdr:col>
      <xdr:colOff>0</xdr:colOff>
      <xdr:row>159</xdr:row>
      <xdr:rowOff>180975</xdr:rowOff>
    </xdr:to>
    <xdr:graphicFrame macro="">
      <xdr:nvGraphicFramePr>
        <xdr:cNvPr id="15" name="Chart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18</xdr:col>
      <xdr:colOff>0</xdr:colOff>
      <xdr:row>17</xdr:row>
      <xdr:rowOff>4761</xdr:rowOff>
    </xdr:from>
    <xdr:to>
      <xdr:col>25</xdr:col>
      <xdr:colOff>0</xdr:colOff>
      <xdr:row>31</xdr:row>
      <xdr:rowOff>180974</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18</xdr:col>
      <xdr:colOff>0</xdr:colOff>
      <xdr:row>43</xdr:row>
      <xdr:rowOff>185736</xdr:rowOff>
    </xdr:from>
    <xdr:to>
      <xdr:col>25</xdr:col>
      <xdr:colOff>19050</xdr:colOff>
      <xdr:row>58</xdr:row>
      <xdr:rowOff>190499</xdr:rowOff>
    </xdr:to>
    <xdr:graphicFrame macro="">
      <xdr:nvGraphicFramePr>
        <xdr:cNvPr id="12" name="Chart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18</xdr:col>
      <xdr:colOff>14288</xdr:colOff>
      <xdr:row>68</xdr:row>
      <xdr:rowOff>4761</xdr:rowOff>
    </xdr:from>
    <xdr:to>
      <xdr:col>25</xdr:col>
      <xdr:colOff>9526</xdr:colOff>
      <xdr:row>83</xdr:row>
      <xdr:rowOff>0</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18</xdr:col>
      <xdr:colOff>14287</xdr:colOff>
      <xdr:row>93</xdr:row>
      <xdr:rowOff>4762</xdr:rowOff>
    </xdr:from>
    <xdr:to>
      <xdr:col>25</xdr:col>
      <xdr:colOff>9525</xdr:colOff>
      <xdr:row>108</xdr:row>
      <xdr:rowOff>0</xdr:rowOff>
    </xdr:to>
    <xdr:graphicFrame macro="">
      <xdr:nvGraphicFramePr>
        <xdr:cNvPr id="16" name="Chart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18</xdr:col>
      <xdr:colOff>23812</xdr:colOff>
      <xdr:row>120</xdr:row>
      <xdr:rowOff>14286</xdr:rowOff>
    </xdr:from>
    <xdr:to>
      <xdr:col>25</xdr:col>
      <xdr:colOff>9525</xdr:colOff>
      <xdr:row>134</xdr:row>
      <xdr:rowOff>190499</xdr:rowOff>
    </xdr:to>
    <xdr:graphicFrame macro="">
      <xdr:nvGraphicFramePr>
        <xdr:cNvPr id="17" name="Chart 1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18</xdr:col>
      <xdr:colOff>4762</xdr:colOff>
      <xdr:row>145</xdr:row>
      <xdr:rowOff>4762</xdr:rowOff>
    </xdr:from>
    <xdr:to>
      <xdr:col>25</xdr:col>
      <xdr:colOff>9525</xdr:colOff>
      <xdr:row>160</xdr:row>
      <xdr:rowOff>0</xdr:rowOff>
    </xdr:to>
    <xdr:graphicFrame macro="">
      <xdr:nvGraphicFramePr>
        <xdr:cNvPr id="18" name="Chart 1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18</xdr:col>
      <xdr:colOff>4762</xdr:colOff>
      <xdr:row>170</xdr:row>
      <xdr:rowOff>4762</xdr:rowOff>
    </xdr:from>
    <xdr:to>
      <xdr:col>25</xdr:col>
      <xdr:colOff>9525</xdr:colOff>
      <xdr:row>186</xdr:row>
      <xdr:rowOff>9526</xdr:rowOff>
    </xdr:to>
    <xdr:graphicFrame macro="">
      <xdr:nvGraphicFramePr>
        <xdr:cNvPr id="19" name="Chart 1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18</xdr:col>
      <xdr:colOff>4762</xdr:colOff>
      <xdr:row>197</xdr:row>
      <xdr:rowOff>4762</xdr:rowOff>
    </xdr:from>
    <xdr:to>
      <xdr:col>25</xdr:col>
      <xdr:colOff>9525</xdr:colOff>
      <xdr:row>213</xdr:row>
      <xdr:rowOff>9525</xdr:rowOff>
    </xdr:to>
    <xdr:graphicFrame macro="">
      <xdr:nvGraphicFramePr>
        <xdr:cNvPr id="20" name="Chart 1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9</xdr:col>
      <xdr:colOff>4762</xdr:colOff>
      <xdr:row>93</xdr:row>
      <xdr:rowOff>14286</xdr:rowOff>
    </xdr:from>
    <xdr:to>
      <xdr:col>16</xdr:col>
      <xdr:colOff>600075</xdr:colOff>
      <xdr:row>107</xdr:row>
      <xdr:rowOff>190499</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P95"/>
  <sheetViews>
    <sheetView tabSelected="1" zoomScale="90" zoomScaleNormal="90" zoomScaleSheetLayoutView="90" workbookViewId="0">
      <selection activeCell="E61" sqref="E61"/>
    </sheetView>
  </sheetViews>
  <sheetFormatPr defaultRowHeight="15" x14ac:dyDescent="0.25"/>
  <cols>
    <col min="1" max="1" width="29.28515625" customWidth="1"/>
    <col min="2" max="2" width="34" customWidth="1"/>
    <col min="3" max="3" width="20" customWidth="1"/>
    <col min="4" max="4" width="21.85546875" customWidth="1"/>
    <col min="5" max="5" width="19.28515625" customWidth="1"/>
    <col min="6" max="6" width="12.140625" customWidth="1"/>
    <col min="7" max="7" width="12.5703125" customWidth="1"/>
    <col min="8" max="8" width="12.28515625" customWidth="1"/>
    <col min="9" max="9" width="19.85546875" customWidth="1"/>
    <col min="10" max="10" width="12.42578125" customWidth="1"/>
    <col min="11" max="11" width="20.42578125" customWidth="1"/>
    <col min="14" max="14" width="11.28515625" customWidth="1"/>
  </cols>
  <sheetData>
    <row r="1" spans="1:11" ht="21" customHeight="1" thickBot="1" x14ac:dyDescent="0.4">
      <c r="A1" s="211" t="s">
        <v>0</v>
      </c>
      <c r="B1" s="212"/>
      <c r="C1" s="25"/>
      <c r="D1" s="165" t="s">
        <v>1</v>
      </c>
      <c r="E1" s="215"/>
      <c r="F1" s="215"/>
      <c r="G1" s="215"/>
      <c r="H1" s="215"/>
      <c r="I1" s="215"/>
      <c r="J1" s="215"/>
      <c r="K1" s="167"/>
    </row>
    <row r="2" spans="1:11" ht="16.5" thickBot="1" x14ac:dyDescent="0.3">
      <c r="A2" s="213"/>
      <c r="B2" s="214"/>
      <c r="C2" s="18"/>
      <c r="D2" s="216" t="s">
        <v>2</v>
      </c>
      <c r="E2" s="217"/>
      <c r="F2" s="217"/>
      <c r="G2" s="217"/>
      <c r="H2" s="217"/>
      <c r="I2" s="217"/>
      <c r="J2" s="217"/>
      <c r="K2" s="218"/>
    </row>
    <row r="3" spans="1:11" ht="15.75" x14ac:dyDescent="0.25">
      <c r="A3" s="39" t="s">
        <v>3</v>
      </c>
      <c r="B3" s="8"/>
      <c r="C3" s="18"/>
      <c r="D3" s="219" t="s">
        <v>4</v>
      </c>
      <c r="E3" s="220"/>
      <c r="F3" s="220"/>
      <c r="G3" s="220"/>
      <c r="H3" s="220"/>
      <c r="I3" s="220"/>
      <c r="J3" s="220"/>
      <c r="K3" s="218"/>
    </row>
    <row r="4" spans="1:11" ht="15.75" x14ac:dyDescent="0.25">
      <c r="A4" s="26" t="s">
        <v>5</v>
      </c>
      <c r="B4" s="1"/>
      <c r="C4" s="18"/>
      <c r="D4" s="231" t="s">
        <v>6</v>
      </c>
      <c r="E4" s="232"/>
      <c r="F4" s="232"/>
      <c r="G4" s="232"/>
      <c r="H4" s="232"/>
      <c r="I4" s="232"/>
      <c r="J4" s="232"/>
      <c r="K4" s="233"/>
    </row>
    <row r="5" spans="1:11" ht="16.5" thickBot="1" x14ac:dyDescent="0.3">
      <c r="A5" s="26" t="s">
        <v>314</v>
      </c>
      <c r="B5" s="84"/>
      <c r="C5" s="18"/>
      <c r="D5" s="18"/>
      <c r="E5" s="18"/>
      <c r="F5" s="18"/>
      <c r="G5" s="18"/>
      <c r="H5" s="18"/>
      <c r="I5" s="18"/>
      <c r="J5" s="18"/>
      <c r="K5" s="27"/>
    </row>
    <row r="6" spans="1:11" ht="21.75" thickBot="1" x14ac:dyDescent="0.4">
      <c r="A6" s="26" t="s">
        <v>7</v>
      </c>
      <c r="B6" s="2"/>
      <c r="C6" s="18"/>
      <c r="D6" s="18"/>
      <c r="E6" s="18"/>
      <c r="F6" s="165" t="s">
        <v>8</v>
      </c>
      <c r="G6" s="166"/>
      <c r="H6" s="166"/>
      <c r="I6" s="166"/>
      <c r="J6" s="166"/>
      <c r="K6" s="167"/>
    </row>
    <row r="7" spans="1:11" ht="15.75" x14ac:dyDescent="0.25">
      <c r="A7" s="26" t="s">
        <v>9</v>
      </c>
      <c r="B7" s="2"/>
      <c r="C7" s="28"/>
      <c r="D7" s="18"/>
      <c r="E7" s="18"/>
      <c r="F7" s="174" t="s">
        <v>10</v>
      </c>
      <c r="G7" s="175"/>
      <c r="H7" s="175"/>
      <c r="I7" s="175"/>
      <c r="J7" s="168" t="str">
        <f>J36</f>
        <v/>
      </c>
      <c r="K7" s="169"/>
    </row>
    <row r="8" spans="1:11" ht="15.75" customHeight="1" x14ac:dyDescent="0.25">
      <c r="A8" s="26" t="s">
        <v>11</v>
      </c>
      <c r="B8" s="2"/>
      <c r="C8" s="28"/>
      <c r="D8" s="18"/>
      <c r="E8" s="18"/>
      <c r="F8" s="148" t="s">
        <v>12</v>
      </c>
      <c r="G8" s="149"/>
      <c r="H8" s="149"/>
      <c r="I8" s="149"/>
      <c r="J8" s="170" t="str">
        <f>J51</f>
        <v/>
      </c>
      <c r="K8" s="162"/>
    </row>
    <row r="9" spans="1:11" ht="15.75" x14ac:dyDescent="0.25">
      <c r="A9" s="114" t="s">
        <v>152</v>
      </c>
      <c r="B9" s="117"/>
      <c r="C9" s="28"/>
      <c r="D9" s="18"/>
      <c r="E9" s="18"/>
      <c r="F9" s="148" t="s">
        <v>14</v>
      </c>
      <c r="G9" s="149"/>
      <c r="H9" s="149"/>
      <c r="I9" s="149"/>
      <c r="J9" s="170" t="str">
        <f>IFERROR(J8-J7,"")</f>
        <v/>
      </c>
      <c r="K9" s="162"/>
    </row>
    <row r="10" spans="1:11" ht="15.75" x14ac:dyDescent="0.25">
      <c r="A10" s="113" t="s">
        <v>153</v>
      </c>
      <c r="B10" s="119"/>
      <c r="C10" s="28"/>
      <c r="D10" s="18"/>
      <c r="E10" s="18"/>
      <c r="F10" s="148" t="s">
        <v>16</v>
      </c>
      <c r="G10" s="149"/>
      <c r="H10" s="149"/>
      <c r="I10" s="149"/>
      <c r="J10" s="171" t="str">
        <f>IFERROR(J8/J7,"")</f>
        <v/>
      </c>
      <c r="K10" s="172"/>
    </row>
    <row r="11" spans="1:11" ht="15.75" x14ac:dyDescent="0.25">
      <c r="A11" s="26" t="s">
        <v>13</v>
      </c>
      <c r="B11" s="1"/>
      <c r="C11" s="28"/>
      <c r="D11" s="18"/>
      <c r="E11" s="18"/>
      <c r="F11" s="148" t="s">
        <v>19</v>
      </c>
      <c r="G11" s="149"/>
      <c r="H11" s="149"/>
      <c r="I11" s="149"/>
      <c r="J11" s="173">
        <f>IFERROR(B13,"")</f>
        <v>0</v>
      </c>
      <c r="K11" s="162"/>
    </row>
    <row r="12" spans="1:11" ht="15.75" x14ac:dyDescent="0.25">
      <c r="A12" s="26" t="s">
        <v>15</v>
      </c>
      <c r="B12" s="2"/>
      <c r="C12" s="28"/>
      <c r="D12" s="18"/>
      <c r="E12" s="18"/>
      <c r="F12" s="148" t="s">
        <v>21</v>
      </c>
      <c r="G12" s="149"/>
      <c r="H12" s="149"/>
      <c r="I12" s="149"/>
      <c r="J12" s="173">
        <f>B14</f>
        <v>0</v>
      </c>
      <c r="K12" s="162"/>
    </row>
    <row r="13" spans="1:11" ht="15.75" customHeight="1" x14ac:dyDescent="0.25">
      <c r="A13" s="26" t="s">
        <v>18</v>
      </c>
      <c r="B13" s="1"/>
      <c r="C13" s="28"/>
      <c r="D13" s="18"/>
      <c r="E13" s="18"/>
      <c r="F13" s="148" t="s">
        <v>23</v>
      </c>
      <c r="G13" s="149"/>
      <c r="H13" s="149"/>
      <c r="I13" s="149"/>
      <c r="J13" s="173">
        <f>IFERROR(J12-J11,"")</f>
        <v>0</v>
      </c>
      <c r="K13" s="162"/>
    </row>
    <row r="14" spans="1:11" ht="15.75" x14ac:dyDescent="0.25">
      <c r="A14" s="26" t="s">
        <v>20</v>
      </c>
      <c r="B14" s="1"/>
      <c r="C14" s="28"/>
      <c r="D14" s="18"/>
      <c r="E14" s="18"/>
      <c r="F14" s="148" t="s">
        <v>25</v>
      </c>
      <c r="G14" s="149"/>
      <c r="H14" s="149"/>
      <c r="I14" s="149"/>
      <c r="J14" s="234" t="str">
        <f>IFERROR(J7*J11,"")</f>
        <v/>
      </c>
      <c r="K14" s="162"/>
    </row>
    <row r="15" spans="1:11" ht="15.75" x14ac:dyDescent="0.25">
      <c r="A15" s="26" t="s">
        <v>22</v>
      </c>
      <c r="B15" s="99"/>
      <c r="C15" s="28"/>
      <c r="D15" s="18"/>
      <c r="E15" s="18"/>
      <c r="F15" s="148" t="s">
        <v>26</v>
      </c>
      <c r="G15" s="149"/>
      <c r="H15" s="149"/>
      <c r="I15" s="149"/>
      <c r="J15" s="234" t="str">
        <f>IFERROR(J12*J8,"")</f>
        <v/>
      </c>
      <c r="K15" s="162"/>
    </row>
    <row r="16" spans="1:11" ht="15.75" x14ac:dyDescent="0.25">
      <c r="A16" s="26" t="s">
        <v>24</v>
      </c>
      <c r="B16" s="2"/>
      <c r="C16" s="28"/>
      <c r="D16" s="18"/>
      <c r="E16" s="18"/>
      <c r="F16" s="148" t="s">
        <v>28</v>
      </c>
      <c r="G16" s="149"/>
      <c r="H16" s="149"/>
      <c r="I16" s="149"/>
      <c r="J16" s="161" t="str">
        <f>IFERROR(J15-J14,"")</f>
        <v/>
      </c>
      <c r="K16" s="162"/>
    </row>
    <row r="17" spans="1:11" ht="16.5" thickBot="1" x14ac:dyDescent="0.3">
      <c r="A17" s="29" t="s">
        <v>137</v>
      </c>
      <c r="B17" s="2"/>
      <c r="C17" s="28"/>
      <c r="D17" s="18"/>
      <c r="E17" s="18"/>
      <c r="F17" s="149" t="s">
        <v>17</v>
      </c>
      <c r="G17" s="149"/>
      <c r="H17" s="149"/>
      <c r="I17" s="149"/>
      <c r="J17" s="163" t="str">
        <f>IFERROR(J16/J14,"")</f>
        <v/>
      </c>
      <c r="K17" s="164"/>
    </row>
    <row r="18" spans="1:11" ht="15.75" customHeight="1" thickBot="1" x14ac:dyDescent="0.3">
      <c r="A18" s="29" t="s">
        <v>27</v>
      </c>
      <c r="B18" s="2"/>
      <c r="C18" s="28"/>
      <c r="D18" s="18"/>
      <c r="E18" s="18"/>
      <c r="F18" s="205" t="s">
        <v>319</v>
      </c>
      <c r="G18" s="206"/>
      <c r="H18" s="206"/>
      <c r="I18" s="206"/>
      <c r="J18" s="190" t="str">
        <f>IF(B17="Ephemeral/Intermittent",J16*0.6,IF(B5="Preservation",J15*0.2,J16))</f>
        <v/>
      </c>
      <c r="K18" s="191"/>
    </row>
    <row r="19" spans="1:11" s="48" customFormat="1" ht="15.75" customHeight="1" x14ac:dyDescent="0.25">
      <c r="A19" s="29" t="s">
        <v>313</v>
      </c>
      <c r="B19" s="118"/>
      <c r="C19" s="28"/>
      <c r="D19" s="18"/>
      <c r="E19" s="18"/>
      <c r="F19" s="18"/>
      <c r="G19" s="18"/>
      <c r="H19" s="18"/>
      <c r="I19" s="18"/>
      <c r="J19" s="18"/>
      <c r="K19" s="27"/>
    </row>
    <row r="20" spans="1:11" s="48" customFormat="1" ht="15.75" customHeight="1" x14ac:dyDescent="0.25">
      <c r="A20" s="29" t="s">
        <v>29</v>
      </c>
      <c r="B20" s="2"/>
      <c r="C20" s="28"/>
      <c r="D20" s="18"/>
      <c r="E20" s="18"/>
      <c r="F20" s="18"/>
      <c r="G20" s="18"/>
      <c r="H20" s="18"/>
      <c r="I20" s="18"/>
      <c r="J20" s="18"/>
      <c r="K20" s="27"/>
    </row>
    <row r="21" spans="1:11" ht="23.25" x14ac:dyDescent="0.35">
      <c r="A21" s="30"/>
      <c r="B21" s="17"/>
      <c r="C21" s="28"/>
      <c r="D21" s="223" t="str">
        <f>IF(OR(C26="",C27="",C28="",D26="",D27="",D28=""),"WARNING: Sufficient data are not provided.","")</f>
        <v>WARNING: Sufficient data are not provided.</v>
      </c>
      <c r="E21" s="223"/>
      <c r="F21" s="223"/>
      <c r="G21" s="223"/>
      <c r="H21" s="223"/>
      <c r="I21" s="223"/>
      <c r="J21" s="223"/>
      <c r="K21" s="224"/>
    </row>
    <row r="22" spans="1:11" ht="15.75" thickBot="1" x14ac:dyDescent="0.3">
      <c r="A22" s="31"/>
      <c r="B22" s="18"/>
      <c r="C22" s="18"/>
      <c r="D22" s="18"/>
      <c r="E22" s="18"/>
      <c r="F22" s="18"/>
      <c r="G22" s="18"/>
      <c r="H22" s="19"/>
      <c r="I22" s="19"/>
      <c r="J22" s="19"/>
      <c r="K22" s="32"/>
    </row>
    <row r="23" spans="1:11" ht="21" customHeight="1" thickBot="1" x14ac:dyDescent="0.3">
      <c r="A23" s="202" t="s">
        <v>30</v>
      </c>
      <c r="B23" s="203"/>
      <c r="C23" s="203"/>
      <c r="D23" s="204"/>
      <c r="E23" s="20"/>
      <c r="F23" s="225" t="s">
        <v>31</v>
      </c>
      <c r="G23" s="226"/>
      <c r="H23" s="226"/>
      <c r="I23" s="226"/>
      <c r="J23" s="226"/>
      <c r="K23" s="227"/>
    </row>
    <row r="24" spans="1:11" ht="15.75" x14ac:dyDescent="0.25">
      <c r="A24" s="228" t="s">
        <v>32</v>
      </c>
      <c r="B24" s="157" t="s">
        <v>33</v>
      </c>
      <c r="C24" s="157" t="s">
        <v>34</v>
      </c>
      <c r="D24" s="157" t="s">
        <v>35</v>
      </c>
      <c r="E24" s="21"/>
      <c r="F24" s="192" t="s">
        <v>36</v>
      </c>
      <c r="G24" s="192"/>
      <c r="H24" s="192" t="s">
        <v>37</v>
      </c>
      <c r="I24" s="192" t="s">
        <v>38</v>
      </c>
      <c r="J24" s="192" t="s">
        <v>39</v>
      </c>
      <c r="K24" s="221"/>
    </row>
    <row r="25" spans="1:11" ht="15.75" x14ac:dyDescent="0.25">
      <c r="A25" s="229"/>
      <c r="B25" s="158"/>
      <c r="C25" s="158"/>
      <c r="D25" s="158"/>
      <c r="E25" s="21"/>
      <c r="F25" s="193"/>
      <c r="G25" s="193"/>
      <c r="H25" s="193"/>
      <c r="I25" s="193"/>
      <c r="J25" s="193"/>
      <c r="K25" s="222"/>
    </row>
    <row r="26" spans="1:11" ht="15.75" customHeight="1" x14ac:dyDescent="0.25">
      <c r="A26" s="33" t="s">
        <v>40</v>
      </c>
      <c r="B26" s="4" t="s">
        <v>41</v>
      </c>
      <c r="C26" s="3" t="str">
        <f>G36</f>
        <v/>
      </c>
      <c r="D26" s="3" t="str">
        <f>G51</f>
        <v/>
      </c>
      <c r="E26" s="22"/>
      <c r="F26" s="230" t="s">
        <v>40</v>
      </c>
      <c r="G26" s="195"/>
      <c r="H26" s="201" t="str">
        <f>H36</f>
        <v/>
      </c>
      <c r="I26" s="201" t="str">
        <f>H51</f>
        <v/>
      </c>
      <c r="J26" s="207" t="str">
        <f>IFERROR(ROUND(I26-H26,2),"")</f>
        <v/>
      </c>
      <c r="K26" s="208"/>
    </row>
    <row r="27" spans="1:11" ht="15.75" customHeight="1" x14ac:dyDescent="0.25">
      <c r="A27" s="121" t="s">
        <v>42</v>
      </c>
      <c r="B27" s="5" t="s">
        <v>43</v>
      </c>
      <c r="C27" s="3" t="str">
        <f>G38</f>
        <v/>
      </c>
      <c r="D27" s="3" t="str">
        <f>G53</f>
        <v/>
      </c>
      <c r="E27" s="22"/>
      <c r="F27" s="199"/>
      <c r="G27" s="200"/>
      <c r="H27" s="129"/>
      <c r="I27" s="129"/>
      <c r="J27" s="199"/>
      <c r="K27" s="209"/>
    </row>
    <row r="28" spans="1:11" ht="15.75" customHeight="1" x14ac:dyDescent="0.25">
      <c r="A28" s="122"/>
      <c r="B28" s="5" t="s">
        <v>60</v>
      </c>
      <c r="C28" s="3" t="str">
        <f>G40</f>
        <v/>
      </c>
      <c r="D28" s="3" t="str">
        <f>G55</f>
        <v/>
      </c>
      <c r="E28" s="22"/>
      <c r="F28" s="194" t="s">
        <v>42</v>
      </c>
      <c r="G28" s="195"/>
      <c r="H28" s="201" t="str">
        <f>H38</f>
        <v/>
      </c>
      <c r="I28" s="201" t="str">
        <f>H53</f>
        <v/>
      </c>
      <c r="J28" s="207" t="str">
        <f>IFERROR(ROUND(I28-H28,2),"")</f>
        <v/>
      </c>
      <c r="K28" s="208"/>
    </row>
    <row r="29" spans="1:11" ht="15.75" x14ac:dyDescent="0.25">
      <c r="A29" s="34" t="str">
        <f>IF(B16="Ephemeral/Intermittent","","Biology")</f>
        <v>Biology</v>
      </c>
      <c r="B29" s="6" t="str">
        <f>IF(B16="Ephemeral/Intermittent","","Macros")</f>
        <v>Macros</v>
      </c>
      <c r="C29" s="3" t="str">
        <f>IF(B16="Ephemeral/Intermittent","",G43)</f>
        <v/>
      </c>
      <c r="D29" s="3" t="str">
        <f>IF(B16="Ephemeral/Intermittent","",G58)</f>
        <v/>
      </c>
      <c r="E29" s="22"/>
      <c r="F29" s="196"/>
      <c r="G29" s="197"/>
      <c r="H29" s="128"/>
      <c r="I29" s="128"/>
      <c r="J29" s="196"/>
      <c r="K29" s="210"/>
    </row>
    <row r="30" spans="1:11" ht="15.75" x14ac:dyDescent="0.25">
      <c r="A30" s="35"/>
      <c r="B30" s="18"/>
      <c r="C30" s="18"/>
      <c r="D30" s="18"/>
      <c r="E30" s="22"/>
      <c r="F30" s="198" t="str">
        <f>IF(B16="Ephemeral/Intermittent","","Biology")</f>
        <v>Biology</v>
      </c>
      <c r="G30" s="195"/>
      <c r="H30" s="201" t="str">
        <f>IF(B16="Ephemeral/Intermittent","",H43)</f>
        <v/>
      </c>
      <c r="I30" s="201" t="str">
        <f>IF(B16="Ephemeral/Intermittent","",H58)</f>
        <v/>
      </c>
      <c r="J30" s="207" t="str">
        <f>IFERROR(I30-H30,"")</f>
        <v/>
      </c>
      <c r="K30" s="208"/>
    </row>
    <row r="31" spans="1:11" ht="15.75" x14ac:dyDescent="0.25">
      <c r="A31" s="31"/>
      <c r="B31" s="18"/>
      <c r="C31" s="18"/>
      <c r="D31" s="18"/>
      <c r="E31" s="22"/>
      <c r="F31" s="199"/>
      <c r="G31" s="200"/>
      <c r="H31" s="129"/>
      <c r="I31" s="129"/>
      <c r="J31" s="199"/>
      <c r="K31" s="209"/>
    </row>
    <row r="32" spans="1:11" ht="18.75" x14ac:dyDescent="0.25">
      <c r="A32" s="31"/>
      <c r="B32" s="18"/>
      <c r="C32" s="18"/>
      <c r="D32" s="18"/>
      <c r="E32" s="22"/>
      <c r="F32" s="16"/>
      <c r="G32" s="16"/>
      <c r="H32" s="23"/>
      <c r="I32" s="23"/>
      <c r="J32" s="23"/>
      <c r="K32" s="36"/>
    </row>
    <row r="33" spans="1:16" ht="15.75" customHeight="1" thickBot="1" x14ac:dyDescent="0.3">
      <c r="A33" s="31"/>
      <c r="B33" s="18"/>
      <c r="C33" s="18"/>
      <c r="D33" s="18"/>
      <c r="E33" s="22"/>
      <c r="F33" s="18"/>
      <c r="G33" s="19"/>
      <c r="H33" s="19"/>
      <c r="I33" s="18"/>
      <c r="J33" s="18"/>
      <c r="K33" s="27"/>
    </row>
    <row r="34" spans="1:16" ht="21" customHeight="1" thickBot="1" x14ac:dyDescent="0.3">
      <c r="A34" s="202" t="s">
        <v>44</v>
      </c>
      <c r="B34" s="179"/>
      <c r="C34" s="179"/>
      <c r="D34" s="179"/>
      <c r="E34" s="179"/>
      <c r="F34" s="180"/>
      <c r="G34" s="202" t="s">
        <v>45</v>
      </c>
      <c r="H34" s="203"/>
      <c r="I34" s="203"/>
      <c r="J34" s="203"/>
      <c r="K34" s="204"/>
    </row>
    <row r="35" spans="1:16" ht="15.75" customHeight="1" x14ac:dyDescent="0.25">
      <c r="A35" s="40" t="s">
        <v>32</v>
      </c>
      <c r="B35" s="41" t="s">
        <v>33</v>
      </c>
      <c r="C35" s="159" t="s">
        <v>46</v>
      </c>
      <c r="D35" s="160"/>
      <c r="E35" s="41" t="s">
        <v>47</v>
      </c>
      <c r="F35" s="42" t="s">
        <v>48</v>
      </c>
      <c r="G35" s="41" t="s">
        <v>49</v>
      </c>
      <c r="H35" s="41" t="s">
        <v>50</v>
      </c>
      <c r="I35" s="41" t="s">
        <v>50</v>
      </c>
      <c r="J35" s="41" t="s">
        <v>51</v>
      </c>
      <c r="K35" s="43" t="s">
        <v>51</v>
      </c>
      <c r="P35" s="48"/>
    </row>
    <row r="36" spans="1:16" ht="15.75" customHeight="1" x14ac:dyDescent="0.25">
      <c r="A36" s="130" t="s">
        <v>40</v>
      </c>
      <c r="B36" s="132" t="s">
        <v>41</v>
      </c>
      <c r="C36" s="9" t="s">
        <v>52</v>
      </c>
      <c r="D36" s="9"/>
      <c r="E36" s="100"/>
      <c r="F36" s="93" t="str">
        <f>IF(E36="", "",ROUND( IF(E36&gt; 1.6,0, IF(E36&lt;=1,1,E36^2*'Performance Standards'!C$14+E36 *'Performance Standards'!C$15+'Performance Standards'!C$16)),2))</f>
        <v/>
      </c>
      <c r="G36" s="177" t="str">
        <f>IFERROR(AVERAGE(F36:F37),"")</f>
        <v/>
      </c>
      <c r="H36" s="177" t="str">
        <f>IFERROR(ROUND(AVERAGE(G36),2),"")</f>
        <v/>
      </c>
      <c r="I36" s="127" t="str">
        <f>IF(H36="","",IF(H36&gt;0.69,"Functioning",IF(H36&gt;0.29,"Functioning At Risk",IF(H36&gt;-1,"Not Functioning"))))</f>
        <v/>
      </c>
      <c r="J36" s="127" t="str">
        <f>IF(AND(H36="",H38="",H43=""),"",ROUND((IF(H36="",0,H36)*0.334)+(IF(H38="",0,H38)*0.333)+(IF(H43="",0,H43)*0.333),2))</f>
        <v/>
      </c>
      <c r="K36" s="184" t="str">
        <f>IF(J36="","",IF(J36&lt;0.3, "Not Functioning",IF(OR(H36&lt;0.7,H38&lt;0.7,H43&lt;0.7),"Functioning At Risk",IF(J36&lt;0.7,"Functioning At Risk","Functioning"))))</f>
        <v/>
      </c>
    </row>
    <row r="37" spans="1:16" ht="15.75" x14ac:dyDescent="0.25">
      <c r="A37" s="131"/>
      <c r="B37" s="133"/>
      <c r="C37" s="10" t="s">
        <v>53</v>
      </c>
      <c r="D37" s="10"/>
      <c r="E37" s="101"/>
      <c r="F37" s="92" t="str">
        <f>IF(E37="","",IF(OR(B$7="A",B$7="B", B$7="Bc"),IF(E37&lt;1.2,0,IF(E37&gt;=2.2,1,ROUND(IF(E37&lt;1.4,E37*'Performance Standards'!$C$68+'Performance Standards'!$C$69,E37*'Performance Standards'!$D$68+'Performance Standards'!$D$69),2))),IF(OR(B$7="C",B$7="E"),IF(E37&lt;2,0,IF(E37&gt;=5,1,ROUND(IF(E37&lt;2.4,E37*'Performance Standards'!$D$41+'Performance Standards'!$D$42,E37*'Performance Standards'!$C$41+'Performance Standards'!$C$42),2))))))</f>
        <v/>
      </c>
      <c r="G37" s="178"/>
      <c r="H37" s="178"/>
      <c r="I37" s="176"/>
      <c r="J37" s="128"/>
      <c r="K37" s="185"/>
    </row>
    <row r="38" spans="1:16" ht="15.75" x14ac:dyDescent="0.25">
      <c r="A38" s="121" t="s">
        <v>42</v>
      </c>
      <c r="B38" s="124" t="s">
        <v>43</v>
      </c>
      <c r="C38" s="14" t="s">
        <v>55</v>
      </c>
      <c r="D38" s="12"/>
      <c r="E38" s="102"/>
      <c r="F38" s="97" t="str">
        <f>IF(E38="","",ROUND(IF(E38&gt;=200,1,IF(E38&lt;50,0,IF(E38&lt;200, E38*'Performance Standards'!K$41+'Performance Standards'!K$42))),2))</f>
        <v/>
      </c>
      <c r="G38" s="137" t="str">
        <f>IFERROR(AVERAGE(F38:F39),"")</f>
        <v/>
      </c>
      <c r="H38" s="137" t="str">
        <f>IFERROR(ROUND(AVERAGE(G38:G40),2),"")</f>
        <v/>
      </c>
      <c r="I38" s="127" t="str">
        <f>IF(H38="","",IF(H38&gt;0.69,"Functioning",IF(H38&gt;0.29,"Functioning At Risk",IF(H38&gt;-1,"Not Functioning"))))</f>
        <v/>
      </c>
      <c r="J38" s="128"/>
      <c r="K38" s="185"/>
    </row>
    <row r="39" spans="1:16" ht="15.75" x14ac:dyDescent="0.25">
      <c r="A39" s="122"/>
      <c r="B39" s="126"/>
      <c r="C39" s="14" t="s">
        <v>56</v>
      </c>
      <c r="D39" s="12"/>
      <c r="E39" s="102"/>
      <c r="F39" s="97" t="str">
        <f>IF(E39="","",ROUND(IF(E39&gt;=200,1,IF(E39&lt;50,0,IF(E39&lt;200, E39*'Performance Standards'!K$41+'Performance Standards'!K$42))),2))</f>
        <v/>
      </c>
      <c r="G39" s="128"/>
      <c r="H39" s="128"/>
      <c r="I39" s="128"/>
      <c r="J39" s="128"/>
      <c r="K39" s="185"/>
    </row>
    <row r="40" spans="1:16" ht="15.75" x14ac:dyDescent="0.25">
      <c r="A40" s="122"/>
      <c r="B40" s="124" t="s">
        <v>60</v>
      </c>
      <c r="C40" s="13" t="s">
        <v>57</v>
      </c>
      <c r="D40" s="13"/>
      <c r="E40" s="103"/>
      <c r="F40" s="98" t="str">
        <f>IF(E40="","",IF(B$15&gt;=4,IF(AND(E40&lt;=5,E40&gt;=0.1),1,IF(OR(E40&lt;0.1,E40&gt;8),0,ROUND(E40*'Performance Standards'!$K$66+'Performance Standards'!$K$67,2))),IF(AND(B$11&gt;=10,OR(B$7="C",B$7="E")),IF(OR(E40&lt;3,E40&gt;86),0,IF(AND(E40&gt;=4,E40&lt;=7),1,ROUND(E40^2*'Performance Standards'!$K$91+E40*'Performance Standards'!$K$92+'Performance Standards'!$K$93,2))),IF(AND(B$11&lt;10,OR(B$7="C",B$7="E")),IF(OR(E40&lt;3,E40&gt;7),0,IF(E40&lt;4,ROUND(E40*'Performance Standards'!$K$118+'Performance Standards'!$K$119,2),IF(E40&gt;5,ROUND(E40*'Performance Standards'!$L$118+'Performance Standards'!L$119,2),1))),IF(OR(AND(B$15&lt;2,B$7="Bc"),AND(B$15&gt;=2,B$15&lt;=4,B$7="B")),ROUND(IF(E40&gt;8,0,IF(E40&lt;=0.6,1,E40^2*'Performance Standards'!$K$142+E40*'Performance Standards'!$K$143+'Performance Standards'!$K$144)),2))))))</f>
        <v/>
      </c>
      <c r="G40" s="154" t="str">
        <f>IFERROR(AVERAGE(F40:F42),"")</f>
        <v/>
      </c>
      <c r="H40" s="128"/>
      <c r="I40" s="128"/>
      <c r="J40" s="128"/>
      <c r="K40" s="185"/>
    </row>
    <row r="41" spans="1:16" ht="15.75" x14ac:dyDescent="0.25">
      <c r="A41" s="122"/>
      <c r="B41" s="125"/>
      <c r="C41" s="12" t="s">
        <v>58</v>
      </c>
      <c r="D41" s="12"/>
      <c r="E41" s="102"/>
      <c r="F41" s="96" t="str">
        <f>IF(E41="", "",IF(B$15="","Need Slope",IF(B$15&lt;3,ROUND(IF(OR(E41&gt;83,E41&lt;32),0,IF(E41&lt;60,E41*'Performance Standards'!K$171 +'Performance Standards'!K$172,IF(E41&gt;70,E41^2*'Performance Standards'!L$170+E41*'Performance Standards'!L$171+'Performance Standards'!L$172,1))),2),IF(B$15&gt;10,ROUND(IF(E41&gt;=80,1,IF(E41&lt;67,0,E41^2*'Performance Standards'!K$222+E41*'Performance Standards'!K$223+'Performance Standards'!K$224)),2),IF(OR(E41&gt;76,E41&lt;34),0,IF(AND(E41&gt;49,E41&lt;61),1,ROUND(IF(E41&lt;50,E41*
'Performance Standards'!K$197+'Performance Standards'!K$198,E41*'Performance Standards'!L$197+'Performance Standards'!L$198),2)))))))</f>
        <v/>
      </c>
      <c r="G41" s="155"/>
      <c r="H41" s="128"/>
      <c r="I41" s="128"/>
      <c r="J41" s="128"/>
      <c r="K41" s="185"/>
      <c r="O41" s="48"/>
    </row>
    <row r="42" spans="1:16" ht="15.75" x14ac:dyDescent="0.25">
      <c r="A42" s="123"/>
      <c r="B42" s="126"/>
      <c r="C42" s="11" t="s">
        <v>54</v>
      </c>
      <c r="D42" s="15"/>
      <c r="E42" s="104"/>
      <c r="F42" s="94" t="str">
        <f>IF(E42="","",IF(E42&gt;700,1,IF(E42&lt;300,ROUND('Performance Standards'!$K$14*(E42^2)+'Performance Standards'!$K$15*E42+'Performance Standards'!$K$16,2),ROUND('Performance Standards'!$L$15*E42+'Performance Standards'!$L$16,2))))</f>
        <v/>
      </c>
      <c r="G42" s="156"/>
      <c r="H42" s="129"/>
      <c r="I42" s="129"/>
      <c r="J42" s="128"/>
      <c r="K42" s="185"/>
      <c r="P42" s="48"/>
    </row>
    <row r="43" spans="1:16" ht="15.75" x14ac:dyDescent="0.25">
      <c r="A43" s="138" t="str">
        <f>IF(B16="Ephemeral/Intermittent","","Biology")</f>
        <v>Biology</v>
      </c>
      <c r="B43" s="134" t="str">
        <f>IF(B16="Ephemeral/Intermittent","","Macros")</f>
        <v>Macros</v>
      </c>
      <c r="C43" s="150" t="str">
        <f>IF(B16="Ephemeral/Intermittent","","Proportion EPT Taxa Richness")</f>
        <v>Proportion EPT Taxa Richness</v>
      </c>
      <c r="D43" s="151"/>
      <c r="E43" s="7"/>
      <c r="F43" s="109" t="str">
        <f>IF(E43="","",IF(B16="Ephemeral/Intermittent","",IF(OR(B$8="Ridge and Valley",(B$8="Coastal Plain")), "",ROUND(IF(B$8="Blue Ridge",IF(E43&lt;=0,0,IF(E43&gt;=68.2,1,IF(AND(E43&gt;0,E43&lt;68.2),E43*'Performance Standards'!T$117+'Performance Standards'!T$118))),IF(E43&lt;=10.2,0,IF(E43&gt;=78.5,1,IF(AND(E43&gt;10.2,E43&lt;78.5),E43*'Performance Standards'!T$15+'Performance Standards'!T$16)))),2))))</f>
        <v/>
      </c>
      <c r="G43" s="141" t="str">
        <f>IFERROR(AVERAGE(F43:F46),"")</f>
        <v/>
      </c>
      <c r="H43" s="141" t="str">
        <f>IFERROR(ROUND(AVERAGE(G43:G46),2),"")</f>
        <v/>
      </c>
      <c r="I43" s="188" t="str">
        <f>IF(H43="","",IF(H43&gt;0.69,"Functioning",IF(H43&gt;0.29,"Functioning At Risk",IF(H43&gt;-1,"Not Functioning"))))</f>
        <v/>
      </c>
      <c r="J43" s="128"/>
      <c r="K43" s="185"/>
    </row>
    <row r="44" spans="1:16" s="48" customFormat="1" ht="15.75" x14ac:dyDescent="0.25">
      <c r="A44" s="139"/>
      <c r="B44" s="135"/>
      <c r="C44" s="144" t="str">
        <f>IF(B16="Ephemeral/Intermittent","","Proportion Clinger Taxa Richness")</f>
        <v>Proportion Clinger Taxa Richness</v>
      </c>
      <c r="D44" s="145"/>
      <c r="E44" s="108"/>
      <c r="F44" s="110" t="str">
        <f>IF(E44="","",IF(B16="Ephemeral/Intermittent","",IF(OR(B$8="Ridge and Valley",(B$8="Coastal Plain")), "",ROUND(IF(B$8="Blue Ridge",IF(E44&lt;=0,0,IF(E44&gt;=75.4,1,IF(AND(E44&gt;0,E44&lt;75.4),E44*'Performance Standards'!T$143+'Performance Standards'!T$144))),IF(E44&lt;=1.3,0,IF(E44&gt;=93.6,1,IF(AND(E44&gt;1.3,E44&lt;93.6),E44*'Performance Standards'!T$41+'Performance Standards'!T$42)))),2))))</f>
        <v/>
      </c>
      <c r="G44" s="142"/>
      <c r="H44" s="142"/>
      <c r="I44" s="155"/>
      <c r="J44" s="128"/>
      <c r="K44" s="185"/>
    </row>
    <row r="45" spans="1:16" s="48" customFormat="1" ht="15.75" x14ac:dyDescent="0.25">
      <c r="A45" s="139"/>
      <c r="B45" s="135"/>
      <c r="C45" s="144" t="str">
        <f>IF(B16="Ephemeral/Intermittent","","Proportion Shredder Taxa Richness")</f>
        <v>Proportion Shredder Taxa Richness</v>
      </c>
      <c r="D45" s="145"/>
      <c r="E45" s="108"/>
      <c r="F45" s="110" t="str">
        <f>IF(E45="","",IF(B16="Ephemeral/Intermittent","",IF(OR(B$8="Ridge and Valley",(B$8="Coastal Plain")),"",ROUND(IF(B$8="Blue Ridge",IF(E45&lt;=0,0,IF(E45&gt;=86.9,1,IF(AND(E45&gt;0,E45&lt;86.9),E45*'Performance Standards'!T$168+'Performance Standards'!T$169))),IF(E45&lt;=0,0,IF(E45&gt;=99.7,1,IF(AND(E45&gt;0,E45&lt;99.7),E45*'Performance Standards'!T$66+'Performance Standards'!T$67)))),2))))</f>
        <v/>
      </c>
      <c r="G45" s="142"/>
      <c r="H45" s="142"/>
      <c r="I45" s="155"/>
      <c r="J45" s="128"/>
      <c r="K45" s="185"/>
    </row>
    <row r="46" spans="1:16" ht="15.75" x14ac:dyDescent="0.25">
      <c r="A46" s="123"/>
      <c r="B46" s="136"/>
      <c r="C46" s="146" t="str">
        <f>IF(B16="Ephemeral/Intermittent","","Proportion Burrower Taxa Richness")</f>
        <v>Proportion Burrower Taxa Richness</v>
      </c>
      <c r="D46" s="147"/>
      <c r="E46" s="8"/>
      <c r="F46" s="111" t="str">
        <f>IF(E46="","",IF(B16="Ephemeral/Intermittent","",IF(OR(B$8="Ridge and Valley",(B$8="Coastal Plain")), "",ROUND(IF(B$8="Blue Ridge",IF(E46&lt;=0,1,IF(E46&gt;=84.9,0,IF(AND(E46&gt;0,E46&lt;84.9),E46*'Performance Standards'!T$195+'Performance Standards'!T$196))),IF(E46&lt;=0,1,IF(E46&gt;=97.6,0,IF(AND(E46&gt;0,E46&lt;97.6),E46*'Performance Standards'!T$91+'Performance Standards'!T$92)))),2))))</f>
        <v/>
      </c>
      <c r="G46" s="189"/>
      <c r="H46" s="129"/>
      <c r="I46" s="129"/>
      <c r="J46" s="129"/>
      <c r="K46" s="186"/>
    </row>
    <row r="47" spans="1:16" ht="15.75" x14ac:dyDescent="0.25">
      <c r="A47" s="31"/>
      <c r="B47" s="18"/>
      <c r="C47" s="18"/>
      <c r="D47" s="18"/>
      <c r="E47" s="18"/>
      <c r="F47" s="18"/>
      <c r="G47" s="18"/>
      <c r="H47" s="18"/>
      <c r="I47" s="18"/>
      <c r="J47" s="24"/>
      <c r="K47" s="37"/>
    </row>
    <row r="48" spans="1:16" ht="16.5" thickBot="1" x14ac:dyDescent="0.3">
      <c r="A48" s="31"/>
      <c r="B48" s="18"/>
      <c r="C48" s="18"/>
      <c r="D48" s="18"/>
      <c r="E48" s="18"/>
      <c r="F48" s="18"/>
      <c r="G48" s="18"/>
      <c r="H48" s="18"/>
      <c r="I48" s="18"/>
      <c r="J48" s="44"/>
      <c r="K48" s="45"/>
      <c r="P48" s="48"/>
    </row>
    <row r="49" spans="1:16" ht="21.75" thickBot="1" x14ac:dyDescent="0.4">
      <c r="A49" s="165" t="s">
        <v>59</v>
      </c>
      <c r="B49" s="179"/>
      <c r="C49" s="179"/>
      <c r="D49" s="179"/>
      <c r="E49" s="179"/>
      <c r="F49" s="180"/>
      <c r="G49" s="165" t="s">
        <v>45</v>
      </c>
      <c r="H49" s="179"/>
      <c r="I49" s="179"/>
      <c r="J49" s="179"/>
      <c r="K49" s="180"/>
      <c r="P49" s="48" t="str">
        <f>IF(E78="","",ROUND(IF(B$8="Mountains", IF(E78&lt;11,0,IF(E78&gt;35,1,E78^3*'Performance Standards'!AC$83+E78^2*'Performance Standards'!AC$84+E78*'Performance Standards'!AC$85+'Performance Standards'!AC$86)),IF(B$8 = "Piedmont", IF(E78&lt;7,0,IF(E78&gt;27,1,E78^3*'Performance Standards'!AC$116+E78^2*'Performance Standards'!AC$117+E78*'Performance Standards'!AC$118+'Performance Standards'!AC$119)), IF(B$8="Coastal Plain",IF(E78&lt;6,0,IF(E78&gt;23,1,E78^3*'Performance Standards'!AC$151+E78^2*'Performance Standards'!AC$152+E78*'Performance Standards'!AC$153+'Performance Standards'!AC$154))))),2))</f>
        <v/>
      </c>
    </row>
    <row r="50" spans="1:16" ht="15.75" x14ac:dyDescent="0.25">
      <c r="A50" s="40" t="s">
        <v>32</v>
      </c>
      <c r="B50" s="41" t="s">
        <v>33</v>
      </c>
      <c r="C50" s="159" t="s">
        <v>46</v>
      </c>
      <c r="D50" s="160"/>
      <c r="E50" s="41" t="s">
        <v>47</v>
      </c>
      <c r="F50" s="42" t="s">
        <v>48</v>
      </c>
      <c r="G50" s="41" t="s">
        <v>49</v>
      </c>
      <c r="H50" s="41" t="s">
        <v>50</v>
      </c>
      <c r="I50" s="41" t="s">
        <v>50</v>
      </c>
      <c r="J50" s="41" t="s">
        <v>51</v>
      </c>
      <c r="K50" s="43" t="s">
        <v>51</v>
      </c>
    </row>
    <row r="51" spans="1:16" ht="15.75" x14ac:dyDescent="0.25">
      <c r="A51" s="130" t="s">
        <v>40</v>
      </c>
      <c r="B51" s="132" t="s">
        <v>41</v>
      </c>
      <c r="C51" s="9" t="s">
        <v>52</v>
      </c>
      <c r="D51" s="9"/>
      <c r="E51" s="100"/>
      <c r="F51" s="93" t="str">
        <f>IF(E51="", "",ROUND( IF(E51&gt; 1.6,0, IF(E51&lt;=1,1,E51^2*'Performance Standards'!C$14+E51 *'Performance Standards'!C$15+'Performance Standards'!C$16)),2))</f>
        <v/>
      </c>
      <c r="G51" s="177" t="str">
        <f>IFERROR(AVERAGE(F51:F52),"")</f>
        <v/>
      </c>
      <c r="H51" s="177" t="str">
        <f>IFERROR(ROUND(AVERAGE(G51),2),"")</f>
        <v/>
      </c>
      <c r="I51" s="127" t="str">
        <f>IF(H51="","",IF(H51&gt;0.69,"Functioning",IF(H51&gt;0.29,"Functioning At Risk",IF(H51&gt;-1,"Not Functioning"))))</f>
        <v/>
      </c>
      <c r="J51" s="127" t="str">
        <f>IF(AND(H51="",H53="",H58=""),"",ROUND((IF(H51="",0,H51)*0.334)+(IF(H53="",0,H53)*0.333)+(IF(H58="",0,H58)*0.333),2))</f>
        <v/>
      </c>
      <c r="K51" s="184" t="str">
        <f>IF(J51="","",IF(J51&lt;0.3, "Not Functioning",IF(OR(H51&lt;0.7,H53&lt;0.7,H58&lt;0.7),"Functioning At Risk",IF(J51&lt;0.7,"Functioning At Risk","Functioning"))))</f>
        <v/>
      </c>
    </row>
    <row r="52" spans="1:16" ht="15.75" x14ac:dyDescent="0.25">
      <c r="A52" s="131"/>
      <c r="B52" s="133"/>
      <c r="C52" s="10" t="s">
        <v>53</v>
      </c>
      <c r="D52" s="10"/>
      <c r="E52" s="101"/>
      <c r="F52" s="92" t="str">
        <f>IF(E52="","",IF(OR(B$7="A",B$7="B", B$7="Bc"),IF(E52&lt;1.2,0,IF(E52&gt;=2.2,1,ROUND(IF(E52&lt;1.4,E52*'Performance Standards'!$C$68+'Performance Standards'!$C$69,E52*'Performance Standards'!$D$68+'Performance Standards'!$D$69),2))),IF(OR(B$7="C",B$7="E"),IF(E52&lt;2,0,IF(E52&gt;=5,1,ROUND(IF(E52&lt;2.4,E52*'Performance Standards'!$D$41+'Performance Standards'!$D$42,E52*'Performance Standards'!$C$41+'Performance Standards'!$C$42),2))))))</f>
        <v/>
      </c>
      <c r="G52" s="178"/>
      <c r="H52" s="178"/>
      <c r="I52" s="176"/>
      <c r="J52" s="128"/>
      <c r="K52" s="185"/>
      <c r="P52" s="48" t="str">
        <f>IF(E78="","",ROUND(IF(B$8="Mountains", IF(E78&lt;11,0,IF(E78&gt;35,1,E78^3*'Performance Standards'!AC$83+E78^2*'Performance Standards'!AC$84+E78*'Performance Standards'!AC$85+'Performance Standards'!AC$86)),IF(B$8 = "Piedmont", IF(E78&lt;7,0,IF(E78&gt;27,1,E78^3*'Performance Standards'!AC$116+E78^2*'Performance Standards'!AC$117+E78*'Performance Standards'!AC$118+'Performance Standards'!AC$119)), IF(B$8="Coastal Plain",IF(E78&lt;6,0,IF(E78&gt;23,1,E78^3*'Performance Standards'!AC$151+E78^2*'Performance Standards'!AC$152+E78*'Performance Standards'!AC$153+'Performance Standards'!AC$154))))),2))</f>
        <v/>
      </c>
    </row>
    <row r="53" spans="1:16" ht="15.75" x14ac:dyDescent="0.25">
      <c r="A53" s="121" t="s">
        <v>42</v>
      </c>
      <c r="B53" s="124" t="s">
        <v>43</v>
      </c>
      <c r="C53" s="14" t="s">
        <v>55</v>
      </c>
      <c r="D53" s="12"/>
      <c r="E53" s="102"/>
      <c r="F53" s="97" t="str">
        <f>IF(E53="","",ROUND(IF(E53&gt;=200,1,IF(E53&lt;50,0,IF(E53&lt;200, E53*'Performance Standards'!K$41+'Performance Standards'!K$42))),2))</f>
        <v/>
      </c>
      <c r="G53" s="137" t="str">
        <f>IFERROR(AVERAGE(F53:F54),"")</f>
        <v/>
      </c>
      <c r="H53" s="137" t="str">
        <f>IFERROR(ROUND(AVERAGE(G53:G55),2),"")</f>
        <v/>
      </c>
      <c r="I53" s="127" t="str">
        <f>IF(H53="","",IF(H53&gt;0.69,"Functioning",IF(H53&gt;0.29,"Functioning At Risk",IF(H53&gt;-1,"Not Functioning"))))</f>
        <v/>
      </c>
      <c r="J53" s="128"/>
      <c r="K53" s="185"/>
    </row>
    <row r="54" spans="1:16" ht="15.75" x14ac:dyDescent="0.25">
      <c r="A54" s="122"/>
      <c r="B54" s="126"/>
      <c r="C54" s="14" t="s">
        <v>56</v>
      </c>
      <c r="D54" s="12"/>
      <c r="E54" s="102"/>
      <c r="F54" s="97" t="str">
        <f>IF(E54="","",ROUND(IF(E54&gt;=200,1,IF(E54&lt;50,0,IF(E54&lt;200, E54*'Performance Standards'!K$41+'Performance Standards'!K$42))),2))</f>
        <v/>
      </c>
      <c r="G54" s="128"/>
      <c r="H54" s="128"/>
      <c r="I54" s="128"/>
      <c r="J54" s="128"/>
      <c r="K54" s="185"/>
    </row>
    <row r="55" spans="1:16" ht="15.75" x14ac:dyDescent="0.25">
      <c r="A55" s="122"/>
      <c r="B55" s="124" t="s">
        <v>60</v>
      </c>
      <c r="C55" s="13" t="s">
        <v>57</v>
      </c>
      <c r="D55" s="13"/>
      <c r="E55" s="103"/>
      <c r="F55" s="105" t="str">
        <f>IF(E55="","",IF(B$15&gt;=4,IF(AND(E55&lt;=5,E55&gt;=0.1),1,IF(OR(E55&lt;0.1,E55&gt;8),0,ROUND(E55*'Performance Standards'!$K$66+'Performance Standards'!$K$67,2))),IF(AND(B$11&gt;=10,OR(B$7="C",B$7="E")),IF(OR(E55&lt;3,E55&gt;86),0,IF(AND(E55&gt;=4,E55&lt;=7),1,ROUND(E55^2*'Performance Standards'!$K$91+E55*'Performance Standards'!$K$92+'Performance Standards'!$K$93,2))),IF(AND(B$11&lt;10,OR(B$7="C",B$7="E")),IF(OR(E55&lt;3,E55&gt;7),0,IF(E55&lt;4,ROUND(E55*'Performance Standards'!$K$118+'Performance Standards'!$K$119,2),IF(E55&gt;5,ROUND(E55*'Performance Standards'!$L$118+'Performance Standards'!L$119,2),1))),IF(OR(AND(B$15&lt;2,B$7="Bc"),AND(B$15&gt;=2,B$15&lt;=4,B$7="B")),ROUND(IF(E55&gt;8,0,IF(E55&lt;=0.6,1,E55^2*'Performance Standards'!$K$142+E55*'Performance Standards'!$K$143+'Performance Standards'!$K$144)),2))))))</f>
        <v/>
      </c>
      <c r="G55" s="154" t="str">
        <f>IFERROR(AVERAGE(F55:F57),"")</f>
        <v/>
      </c>
      <c r="H55" s="128"/>
      <c r="I55" s="128"/>
      <c r="J55" s="128"/>
      <c r="K55" s="185"/>
    </row>
    <row r="56" spans="1:16" ht="15.75" x14ac:dyDescent="0.25">
      <c r="A56" s="122"/>
      <c r="B56" s="125"/>
      <c r="C56" s="12" t="s">
        <v>58</v>
      </c>
      <c r="D56" s="12"/>
      <c r="E56" s="102"/>
      <c r="F56" s="96" t="str">
        <f>IF(E56="", "",IF(B$15="","Need Slope",IF(B$15&lt;3,ROUND(IF(OR(E56&gt;83,E56&lt;32),0,IF(E56&lt;60,E56*'Performance Standards'!K$171 +'Performance Standards'!K$172,IF(E56&gt;70,E56^2*'Performance Standards'!L$170+E56*'Performance Standards'!L$171+'Performance Standards'!L$172,1))),2),IF(B$15&gt;10,ROUND(IF(E56&gt;=80,1,IF(E56&lt;67,0,E56^2*'Performance Standards'!K$222+E56*'Performance Standards'!K$223+'Performance Standards'!K$224)),2),IF(OR(E56&gt;76,E56&lt;34),0,IF(AND(E56&gt;49,E56&lt;61),1,ROUND(IF(E56&lt;50,E56*
'Performance Standards'!K$197+'Performance Standards'!K$198,E56*'Performance Standards'!L$197+'Performance Standards'!L$198),2)))))))</f>
        <v/>
      </c>
      <c r="G56" s="155"/>
      <c r="H56" s="128"/>
      <c r="I56" s="128"/>
      <c r="J56" s="128"/>
      <c r="K56" s="185"/>
    </row>
    <row r="57" spans="1:16" ht="15.75" x14ac:dyDescent="0.25">
      <c r="A57" s="123"/>
      <c r="B57" s="126"/>
      <c r="C57" s="11" t="s">
        <v>54</v>
      </c>
      <c r="D57" s="12"/>
      <c r="E57" s="102"/>
      <c r="F57" s="94" t="str">
        <f>IF(E57="","",IF(E57&gt;700,1,IF(E57&lt;300,ROUND('Performance Standards'!$K$14*(E57^2)+'Performance Standards'!$K$15*E57+'Performance Standards'!$K$16,2),ROUND('Performance Standards'!$L$15*E57+'Performance Standards'!$L$16,2))))</f>
        <v/>
      </c>
      <c r="G57" s="156"/>
      <c r="H57" s="129"/>
      <c r="I57" s="129"/>
      <c r="J57" s="128"/>
      <c r="K57" s="185"/>
    </row>
    <row r="58" spans="1:16" ht="15.75" x14ac:dyDescent="0.25">
      <c r="A58" s="138" t="str">
        <f>IF(B16="Ephemeral/Intermittent","","Biology")</f>
        <v>Biology</v>
      </c>
      <c r="B58" s="134" t="str">
        <f>IF(B16="Ephemeral/Intermittent","","Macros")</f>
        <v>Macros</v>
      </c>
      <c r="C58" s="150" t="str">
        <f>IF(B16="Ephemeral/Intermittent","","Proportion EPT Taxa Richness")</f>
        <v>Proportion EPT Taxa Richness</v>
      </c>
      <c r="D58" s="151"/>
      <c r="E58" s="7"/>
      <c r="F58" s="109" t="str">
        <f>IF(E58="","",IF(B16="Ephemeral/Intermittent","",IF(OR(B$8="Ridge and Valley",(B$8="Coastal Plain")), "",ROUND(IF(B$8="Blue Ridge",IF(E58&lt;=0,0,IF(E58&gt;=68.2,1,IF(AND(E58&gt;0,E58&lt;68.2),E58*'Performance Standards'!T$117+'Performance Standards'!T$118))),IF(E58&lt;=10.2,0,IF(E58&gt;=78.5,1,IF(AND(E58&gt;10.2,E58&lt;78.5),E58*'Performance Standards'!T$15+'Performance Standards'!T$16)))),2))))</f>
        <v/>
      </c>
      <c r="G58" s="141" t="str">
        <f>IFERROR(AVERAGE(F58:F61),"")</f>
        <v/>
      </c>
      <c r="H58" s="141" t="str">
        <f>IFERROR(ROUND(AVERAGE(G58:G61),2),"")</f>
        <v/>
      </c>
      <c r="I58" s="127" t="str">
        <f>IF(H58="","",IF(H58&gt;0.69,"Functioning",IF(H58&gt;0.29,"Functioning At Risk",IF(H58&gt;-1,"Not Functioning"))))</f>
        <v/>
      </c>
      <c r="J58" s="128"/>
      <c r="K58" s="185"/>
    </row>
    <row r="59" spans="1:16" s="48" customFormat="1" ht="15.75" x14ac:dyDescent="0.25">
      <c r="A59" s="139"/>
      <c r="B59" s="135"/>
      <c r="C59" s="144" t="str">
        <f>IF(B16="Ephemeral/Intermittent","","Proportion Clinger Taxa Richness")</f>
        <v>Proportion Clinger Taxa Richness</v>
      </c>
      <c r="D59" s="145"/>
      <c r="E59" s="108"/>
      <c r="F59" s="110" t="str">
        <f>IF(E59="","",IF(B16="Ephemeral/Intermittent","",IF(OR(B$8="Ridge and Valley",(B$8="Coastal Plain")), "",ROUND(IF(B$8="Blue Ridge",IF(E59&lt;=0,0,IF(E59&gt;=75.4,1,IF(AND(E59&gt;0,E59&lt;75.4),E59*'Performance Standards'!T$143+'Performance Standards'!T$144))),IF(E59&lt;=1.3,0,IF(E59&gt;=93.6,1,IF(AND(E59&gt;1.3,E59&lt;93.6),E59*'Performance Standards'!T$41+'Performance Standards'!T$42)))),2))))</f>
        <v/>
      </c>
      <c r="G59" s="142"/>
      <c r="H59" s="142"/>
      <c r="I59" s="183"/>
      <c r="J59" s="128"/>
      <c r="K59" s="185"/>
    </row>
    <row r="60" spans="1:16" s="48" customFormat="1" ht="15.75" x14ac:dyDescent="0.25">
      <c r="A60" s="139"/>
      <c r="B60" s="135"/>
      <c r="C60" s="144" t="str">
        <f>IF(B16="Ephemeral/Intermittent","","Proportion Shredder Taxa Richness")</f>
        <v>Proportion Shredder Taxa Richness</v>
      </c>
      <c r="D60" s="145"/>
      <c r="E60" s="108"/>
      <c r="F60" s="110" t="str">
        <f>IF(E60="","",IF(B16="Ephemeral/Intermittent","",IF(OR(B$8="Ridge and Valley",(B$8="Coastal Plain")), "",ROUND(IF(B$8="Blue Ridge",IF(E60&lt;=0,0,IF(E60&gt;=86.9,1,IF(AND(E60&gt;0,E60&lt;86.9),E60*'Performance Standards'!T$168+'Performance Standards'!T$169))),IF(E60&lt;=0,0,IF(E60&gt;=99.7,1,IF(AND(E60&gt;0,E60&lt;99.7),E60*'Performance Standards'!T$66+'Performance Standards'!T$67)))),2))))</f>
        <v/>
      </c>
      <c r="G60" s="142"/>
      <c r="H60" s="142"/>
      <c r="I60" s="183"/>
      <c r="J60" s="128"/>
      <c r="K60" s="185"/>
    </row>
    <row r="61" spans="1:16" ht="16.5" thickBot="1" x14ac:dyDescent="0.3">
      <c r="A61" s="140"/>
      <c r="B61" s="181"/>
      <c r="C61" s="152" t="str">
        <f>IF(B16="Ephemeral/Intermittent","","Proportion Burrower Taxa Richness")</f>
        <v>Proportion Burrower Taxa Richness</v>
      </c>
      <c r="D61" s="153"/>
      <c r="E61" s="38"/>
      <c r="F61" s="112" t="str">
        <f>IF(E61="","",IF(B16="Ephemeral/Intermittent","",IF(OR(B$8="Ridge and Valley",(B$8="Coastal Plain")), "",ROUND(IF(B$8="Blue Ridge",IF(E61&lt;=0,1,IF(E61&gt;=84.9,0,IF(AND(E61&gt;0,E61&lt;84.9),E61*'Performance Standards'!T$195+'Performance Standards'!T$196))),IF(E61&lt;=0,1,IF(E61&gt;=97.6,0,IF(AND(E61&gt;0,E61&lt;97.6),E61*'Performance Standards'!T$91+'Performance Standards'!T$92)))),2))))</f>
        <v/>
      </c>
      <c r="G61" s="182"/>
      <c r="H61" s="143"/>
      <c r="I61" s="143"/>
      <c r="J61" s="143"/>
      <c r="K61" s="187"/>
    </row>
    <row r="89" ht="15" customHeight="1" x14ac:dyDescent="0.25"/>
    <row r="90" ht="15" customHeight="1" x14ac:dyDescent="0.25"/>
    <row r="91" ht="15" customHeight="1" x14ac:dyDescent="0.25"/>
    <row r="92" ht="15" customHeight="1" x14ac:dyDescent="0.25"/>
    <row r="93" ht="15" customHeight="1" x14ac:dyDescent="0.25"/>
    <row r="94" ht="15" customHeight="1" x14ac:dyDescent="0.25"/>
    <row r="95" ht="15" customHeight="1" x14ac:dyDescent="0.25"/>
  </sheetData>
  <protectedRanges>
    <protectedRange sqref="B3:B20 E36:E46 E51:E61" name="Range1"/>
  </protectedRanges>
  <mergeCells count="106">
    <mergeCell ref="A1:B2"/>
    <mergeCell ref="D1:K1"/>
    <mergeCell ref="D2:K2"/>
    <mergeCell ref="D3:K3"/>
    <mergeCell ref="I30:I31"/>
    <mergeCell ref="J30:K31"/>
    <mergeCell ref="I24:I25"/>
    <mergeCell ref="J24:K25"/>
    <mergeCell ref="D21:K21"/>
    <mergeCell ref="A23:D23"/>
    <mergeCell ref="F23:K23"/>
    <mergeCell ref="A24:A25"/>
    <mergeCell ref="B24:B25"/>
    <mergeCell ref="A27:A28"/>
    <mergeCell ref="F26:G27"/>
    <mergeCell ref="C24:C25"/>
    <mergeCell ref="I26:I27"/>
    <mergeCell ref="D4:K4"/>
    <mergeCell ref="J12:K12"/>
    <mergeCell ref="J13:K13"/>
    <mergeCell ref="J14:K14"/>
    <mergeCell ref="J15:K15"/>
    <mergeCell ref="F8:I8"/>
    <mergeCell ref="F9:I9"/>
    <mergeCell ref="J18:K18"/>
    <mergeCell ref="F24:G25"/>
    <mergeCell ref="H24:H25"/>
    <mergeCell ref="F28:G29"/>
    <mergeCell ref="F30:G31"/>
    <mergeCell ref="H26:H27"/>
    <mergeCell ref="A34:F34"/>
    <mergeCell ref="G34:K34"/>
    <mergeCell ref="H30:H31"/>
    <mergeCell ref="F18:I18"/>
    <mergeCell ref="J26:K27"/>
    <mergeCell ref="H28:H29"/>
    <mergeCell ref="I28:I29"/>
    <mergeCell ref="J28:K29"/>
    <mergeCell ref="J51:J61"/>
    <mergeCell ref="I36:I37"/>
    <mergeCell ref="H36:H37"/>
    <mergeCell ref="A49:F49"/>
    <mergeCell ref="G49:K49"/>
    <mergeCell ref="B58:B61"/>
    <mergeCell ref="G58:G61"/>
    <mergeCell ref="G51:G52"/>
    <mergeCell ref="H51:H52"/>
    <mergeCell ref="I51:I52"/>
    <mergeCell ref="C50:D50"/>
    <mergeCell ref="I58:I61"/>
    <mergeCell ref="K36:K46"/>
    <mergeCell ref="B40:B42"/>
    <mergeCell ref="C43:D43"/>
    <mergeCell ref="K51:K61"/>
    <mergeCell ref="I43:I46"/>
    <mergeCell ref="G53:G54"/>
    <mergeCell ref="G36:G37"/>
    <mergeCell ref="J36:J46"/>
    <mergeCell ref="G43:G46"/>
    <mergeCell ref="H43:H46"/>
    <mergeCell ref="A43:A46"/>
    <mergeCell ref="G40:G42"/>
    <mergeCell ref="J16:K16"/>
    <mergeCell ref="J17:K17"/>
    <mergeCell ref="F6:K6"/>
    <mergeCell ref="J7:K7"/>
    <mergeCell ref="J8:K8"/>
    <mergeCell ref="J9:K9"/>
    <mergeCell ref="J10:K10"/>
    <mergeCell ref="J11:K11"/>
    <mergeCell ref="F7:I7"/>
    <mergeCell ref="F16:I16"/>
    <mergeCell ref="F17:I17"/>
    <mergeCell ref="A58:A61"/>
    <mergeCell ref="H58:H61"/>
    <mergeCell ref="C44:D44"/>
    <mergeCell ref="C45:D45"/>
    <mergeCell ref="C46:D46"/>
    <mergeCell ref="F10:I10"/>
    <mergeCell ref="F11:I11"/>
    <mergeCell ref="F12:I12"/>
    <mergeCell ref="F13:I13"/>
    <mergeCell ref="F14:I14"/>
    <mergeCell ref="F15:I15"/>
    <mergeCell ref="C58:D58"/>
    <mergeCell ref="C59:D59"/>
    <mergeCell ref="C60:D60"/>
    <mergeCell ref="C61:D61"/>
    <mergeCell ref="G55:G57"/>
    <mergeCell ref="H53:H57"/>
    <mergeCell ref="I53:I57"/>
    <mergeCell ref="D24:D25"/>
    <mergeCell ref="C35:D35"/>
    <mergeCell ref="H38:H42"/>
    <mergeCell ref="A36:A37"/>
    <mergeCell ref="B36:B37"/>
    <mergeCell ref="A38:A42"/>
    <mergeCell ref="A53:A57"/>
    <mergeCell ref="B55:B57"/>
    <mergeCell ref="I38:I42"/>
    <mergeCell ref="A51:A52"/>
    <mergeCell ref="B51:B52"/>
    <mergeCell ref="B43:B46"/>
    <mergeCell ref="B53:B54"/>
    <mergeCell ref="B38:B39"/>
    <mergeCell ref="G38:G39"/>
  </mergeCells>
  <conditionalFormatting sqref="I43:I45 A29 G34 G49 F33 A1 J14:J15 C22:K22 J24 J26 J28 F11 C1:D3 C4:C9 B53 F36:F37 C33:D33 B55 A33 D57:E57 J35:K36 H35:I37 E35:G35 H47:I48 E50:K50 D38:E38 C50 C51:D52 F14:F15 C11:C20 C21:D21 A38:B38 C35 C36:D37 A35:B36 A50:B51 C46 C41:D42 C55:E56 B40:D40 E42 C61 A43:C45 E43:F46 A58:C60 E58:F61 A11:A22 A3:B8 B11:B13">
    <cfRule type="containsText" dxfId="107" priority="315" operator="containsText" text="Functioning">
      <formula>NOT(ISERROR(SEARCH("Functioning",A1)))</formula>
    </cfRule>
  </conditionalFormatting>
  <conditionalFormatting sqref="F6">
    <cfRule type="beginsWith" dxfId="106" priority="310" stopIfTrue="1" operator="beginsWith" text="Functioning At Risk">
      <formula>LEFT(F6,LEN("Functioning At Risk"))="Functioning At Risk"</formula>
    </cfRule>
    <cfRule type="beginsWith" dxfId="105" priority="311" stopIfTrue="1" operator="beginsWith" text="Not Functioning">
      <formula>LEFT(F6,LEN("Not Functioning"))="Not Functioning"</formula>
    </cfRule>
    <cfRule type="containsText" dxfId="104" priority="312" operator="containsText" text="Functioning">
      <formula>NOT(ISERROR(SEARCH("Functioning",F6)))</formula>
    </cfRule>
  </conditionalFormatting>
  <conditionalFormatting sqref="B29">
    <cfRule type="beginsWith" dxfId="103" priority="301" stopIfTrue="1" operator="beginsWith" text="Functioning At Risk">
      <formula>LEFT(B29,LEN("Functioning At Risk"))="Functioning At Risk"</formula>
    </cfRule>
    <cfRule type="beginsWith" dxfId="102" priority="302" stopIfTrue="1" operator="beginsWith" text="Not Functioning">
      <formula>LEFT(B29,LEN("Not Functioning"))="Not Functioning"</formula>
    </cfRule>
    <cfRule type="containsText" dxfId="101" priority="303" operator="containsText" text="Functioning">
      <formula>NOT(ISERROR(SEARCH("Functioning",B29)))</formula>
    </cfRule>
  </conditionalFormatting>
  <conditionalFormatting sqref="F12">
    <cfRule type="beginsWith" dxfId="100" priority="268" stopIfTrue="1" operator="beginsWith" text="Functioning At Risk">
      <formula>LEFT(F12,LEN("Functioning At Risk"))="Functioning At Risk"</formula>
    </cfRule>
    <cfRule type="beginsWith" dxfId="99" priority="269" stopIfTrue="1" operator="beginsWith" text="Not Functioning">
      <formula>LEFT(F12,LEN("Not Functioning"))="Not Functioning"</formula>
    </cfRule>
    <cfRule type="containsText" dxfId="98" priority="270" operator="containsText" text="Functioning">
      <formula>NOT(ISERROR(SEARCH("Functioning",F12)))</formula>
    </cfRule>
  </conditionalFormatting>
  <conditionalFormatting sqref="D39">
    <cfRule type="beginsWith" dxfId="97" priority="265" stopIfTrue="1" operator="beginsWith" text="Functioning At Risk">
      <formula>LEFT(D39,LEN("Functioning At Risk"))="Functioning At Risk"</formula>
    </cfRule>
    <cfRule type="beginsWith" dxfId="96" priority="266" stopIfTrue="1" operator="beginsWith" text="Not Functioning">
      <formula>LEFT(D39,LEN("Not Functioning"))="Not Functioning"</formula>
    </cfRule>
    <cfRule type="containsText" dxfId="95" priority="267" operator="containsText" text="Functioning">
      <formula>NOT(ISERROR(SEARCH("Functioning",D39)))</formula>
    </cfRule>
  </conditionalFormatting>
  <conditionalFormatting sqref="A53">
    <cfRule type="beginsWith" dxfId="94" priority="253" stopIfTrue="1" operator="beginsWith" text="Functioning At Risk">
      <formula>LEFT(A53,LEN("Functioning At Risk"))="Functioning At Risk"</formula>
    </cfRule>
    <cfRule type="beginsWith" dxfId="93" priority="254" stopIfTrue="1" operator="beginsWith" text="Not Functioning">
      <formula>LEFT(A53,LEN("Not Functioning"))="Not Functioning"</formula>
    </cfRule>
    <cfRule type="containsText" dxfId="92" priority="255" operator="containsText" text="Functioning">
      <formula>NOT(ISERROR(SEARCH("Functioning",A53)))</formula>
    </cfRule>
  </conditionalFormatting>
  <conditionalFormatting sqref="K51">
    <cfRule type="beginsWith" dxfId="91" priority="241" stopIfTrue="1" operator="beginsWith" text="Functioning At Risk">
      <formula>LEFT(K51,LEN("Functioning At Risk"))="Functioning At Risk"</formula>
    </cfRule>
    <cfRule type="beginsWith" dxfId="90" priority="242" stopIfTrue="1" operator="beginsWith" text="Not Functioning">
      <formula>LEFT(K51,LEN("Not Functioning"))="Not Functioning"</formula>
    </cfRule>
    <cfRule type="containsText" dxfId="89" priority="243" operator="containsText" text="Functioning">
      <formula>NOT(ISERROR(SEARCH("Functioning",K51)))</formula>
    </cfRule>
  </conditionalFormatting>
  <conditionalFormatting sqref="F23">
    <cfRule type="beginsWith" dxfId="88" priority="238" stopIfTrue="1" operator="beginsWith" text="Functioning At Risk">
      <formula>LEFT(F23,LEN("Functioning At Risk"))="Functioning At Risk"</formula>
    </cfRule>
    <cfRule type="beginsWith" dxfId="87" priority="239" stopIfTrue="1" operator="beginsWith" text="Not Functioning">
      <formula>LEFT(F23,LEN("Not Functioning"))="Not Functioning"</formula>
    </cfRule>
    <cfRule type="containsText" dxfId="86" priority="240" operator="containsText" text="Functioning">
      <formula>NOT(ISERROR(SEARCH("Functioning",F23)))</formula>
    </cfRule>
  </conditionalFormatting>
  <conditionalFormatting sqref="F28">
    <cfRule type="beginsWith" dxfId="85" priority="232" stopIfTrue="1" operator="beginsWith" text="Functioning At Risk">
      <formula>LEFT(F28,LEN("Functioning At Risk"))="Functioning At Risk"</formula>
    </cfRule>
    <cfRule type="beginsWith" dxfId="84" priority="233" stopIfTrue="1" operator="beginsWith" text="Not Functioning">
      <formula>LEFT(F28,LEN("Not Functioning"))="Not Functioning"</formula>
    </cfRule>
    <cfRule type="containsText" dxfId="83" priority="234" operator="containsText" text="Functioning">
      <formula>NOT(ISERROR(SEARCH("Functioning",F28)))</formula>
    </cfRule>
  </conditionalFormatting>
  <conditionalFormatting sqref="F26">
    <cfRule type="beginsWith" dxfId="82" priority="229" stopIfTrue="1" operator="beginsWith" text="Functioning At Risk">
      <formula>LEFT(F26,LEN("Functioning At Risk"))="Functioning At Risk"</formula>
    </cfRule>
    <cfRule type="beginsWith" dxfId="81" priority="230" stopIfTrue="1" operator="beginsWith" text="Not Functioning">
      <formula>LEFT(F26,LEN("Not Functioning"))="Not Functioning"</formula>
    </cfRule>
    <cfRule type="containsText" dxfId="80" priority="231" operator="containsText" text="Functioning">
      <formula>NOT(ISERROR(SEARCH("Functioning",F26)))</formula>
    </cfRule>
  </conditionalFormatting>
  <conditionalFormatting sqref="H26:I26 C26:D29 H30:I30 H28:I28">
    <cfRule type="cellIs" dxfId="79" priority="307" operator="between">
      <formula>0</formula>
      <formula>0.299999</formula>
    </cfRule>
    <cfRule type="cellIs" dxfId="78" priority="308" operator="between">
      <formula>0.6999999</formula>
      <formula>0.3</formula>
    </cfRule>
    <cfRule type="cellIs" dxfId="77" priority="309" operator="between">
      <formula>0.7</formula>
      <formula>1</formula>
    </cfRule>
  </conditionalFormatting>
  <conditionalFormatting sqref="F16">
    <cfRule type="beginsWith" dxfId="76" priority="220" stopIfTrue="1" operator="beginsWith" text="Functioning At Risk">
      <formula>LEFT(F16,LEN("Functioning At Risk"))="Functioning At Risk"</formula>
    </cfRule>
    <cfRule type="beginsWith" dxfId="75" priority="221" stopIfTrue="1" operator="beginsWith" text="Not Functioning">
      <formula>LEFT(F16,LEN("Not Functioning"))="Not Functioning"</formula>
    </cfRule>
    <cfRule type="containsText" dxfId="74" priority="222" operator="containsText" text="Functioning">
      <formula>NOT(ISERROR(SEARCH("Functioning",F16)))</formula>
    </cfRule>
  </conditionalFormatting>
  <conditionalFormatting sqref="F17 J17">
    <cfRule type="beginsWith" dxfId="73" priority="211" stopIfTrue="1" operator="beginsWith" text="Functioning At Risk">
      <formula>LEFT(F17,LEN("Functioning At Risk"))="Functioning At Risk"</formula>
    </cfRule>
    <cfRule type="beginsWith" dxfId="72" priority="212" stopIfTrue="1" operator="beginsWith" text="Not Functioning">
      <formula>LEFT(F17,LEN("Not Functioning"))="Not Functioning"</formula>
    </cfRule>
    <cfRule type="containsText" dxfId="71" priority="213" operator="containsText" text="Functioning">
      <formula>NOT(ISERROR(SEARCH("Functioning",F17)))</formula>
    </cfRule>
  </conditionalFormatting>
  <conditionalFormatting sqref="B16:B18">
    <cfRule type="beginsWith" dxfId="70" priority="205" stopIfTrue="1" operator="beginsWith" text="Functioning At Risk">
      <formula>LEFT(B16,LEN("Functioning At Risk"))="Functioning At Risk"</formula>
    </cfRule>
    <cfRule type="beginsWith" dxfId="69" priority="206" stopIfTrue="1" operator="beginsWith" text="Not Functioning">
      <formula>LEFT(B16,LEN("Not Functioning"))="Not Functioning"</formula>
    </cfRule>
    <cfRule type="containsText" dxfId="68" priority="207" operator="containsText" text="Functioning">
      <formula>NOT(ISERROR(SEARCH("Functioning",B16)))</formula>
    </cfRule>
  </conditionalFormatting>
  <conditionalFormatting sqref="B14:B15">
    <cfRule type="beginsWith" dxfId="67" priority="202" stopIfTrue="1" operator="beginsWith" text="Functioning At Risk">
      <formula>LEFT(B14,LEN("Functioning At Risk"))="Functioning At Risk"</formula>
    </cfRule>
    <cfRule type="beginsWith" dxfId="66" priority="203" stopIfTrue="1" operator="beginsWith" text="Not Functioning">
      <formula>LEFT(B14,LEN("Not Functioning"))="Not Functioning"</formula>
    </cfRule>
    <cfRule type="containsText" dxfId="65" priority="204" operator="containsText" text="Functioning">
      <formula>NOT(ISERROR(SEARCH("Functioning",B14)))</formula>
    </cfRule>
  </conditionalFormatting>
  <conditionalFormatting sqref="E51:E52">
    <cfRule type="beginsWith" dxfId="64" priority="199" stopIfTrue="1" operator="beginsWith" text="Functioning At Risk">
      <formula>LEFT(E51,LEN("Functioning At Risk"))="Functioning At Risk"</formula>
    </cfRule>
    <cfRule type="beginsWith" dxfId="63" priority="200" stopIfTrue="1" operator="beginsWith" text="Not Functioning">
      <formula>LEFT(E51,LEN("Not Functioning"))="Not Functioning"</formula>
    </cfRule>
    <cfRule type="containsText" dxfId="62" priority="201" operator="containsText" text="Functioning">
      <formula>NOT(ISERROR(SEARCH("Functioning",E51)))</formula>
    </cfRule>
  </conditionalFormatting>
  <conditionalFormatting sqref="E58:E59">
    <cfRule type="expression" dxfId="61" priority="196">
      <formula>B6="Level 5 - Biology"</formula>
    </cfRule>
  </conditionalFormatting>
  <conditionalFormatting sqref="E36:E37">
    <cfRule type="beginsWith" dxfId="60" priority="173" stopIfTrue="1" operator="beginsWith" text="Functioning At Risk">
      <formula>LEFT(E36,LEN("Functioning At Risk"))="Functioning At Risk"</formula>
    </cfRule>
    <cfRule type="beginsWith" dxfId="59" priority="174" stopIfTrue="1" operator="beginsWith" text="Not Functioning">
      <formula>LEFT(E36,LEN("Not Functioning"))="Not Functioning"</formula>
    </cfRule>
    <cfRule type="containsText" dxfId="58" priority="175" operator="containsText" text="Functioning">
      <formula>NOT(ISERROR(SEARCH("Functioning",E36)))</formula>
    </cfRule>
  </conditionalFormatting>
  <conditionalFormatting sqref="E46">
    <cfRule type="expression" dxfId="57" priority="170">
      <formula>B1048489="Level 5 - Biology"</formula>
    </cfRule>
  </conditionalFormatting>
  <conditionalFormatting sqref="J30">
    <cfRule type="beginsWith" dxfId="56" priority="147" stopIfTrue="1" operator="beginsWith" text="Functioning At Risk">
      <formula>LEFT(J30,LEN("Functioning At Risk"))="Functioning At Risk"</formula>
    </cfRule>
    <cfRule type="beginsWith" dxfId="55" priority="148" stopIfTrue="1" operator="beginsWith" text="Not Functioning">
      <formula>LEFT(J30,LEN("Not Functioning"))="Not Functioning"</formula>
    </cfRule>
    <cfRule type="containsText" dxfId="54" priority="149" operator="containsText" text="Functioning">
      <formula>NOT(ISERROR(SEARCH("Functioning",J30)))</formula>
    </cfRule>
  </conditionalFormatting>
  <conditionalFormatting sqref="F30">
    <cfRule type="beginsWith" dxfId="53" priority="141" stopIfTrue="1" operator="beginsWith" text="Functioning At Risk">
      <formula>LEFT(F30,LEN("Functioning At Risk"))="Functioning At Risk"</formula>
    </cfRule>
    <cfRule type="beginsWith" dxfId="52" priority="142" stopIfTrue="1" operator="beginsWith" text="Not Functioning">
      <formula>LEFT(F30,LEN("Not Functioning"))="Not Functioning"</formula>
    </cfRule>
    <cfRule type="containsText" dxfId="51" priority="143" operator="containsText" text="Functioning">
      <formula>NOT(ISERROR(SEARCH("Functioning",F30)))</formula>
    </cfRule>
  </conditionalFormatting>
  <conditionalFormatting sqref="D4">
    <cfRule type="beginsWith" dxfId="50" priority="126" stopIfTrue="1" operator="beginsWith" text="Functioning At Risk">
      <formula>LEFT(D4,LEN("Functioning At Risk"))="Functioning At Risk"</formula>
    </cfRule>
    <cfRule type="beginsWith" dxfId="49" priority="127" stopIfTrue="1" operator="beginsWith" text="Not Functioning">
      <formula>LEFT(D4,LEN("Not Functioning"))="Not Functioning"</formula>
    </cfRule>
    <cfRule type="containsText" dxfId="48" priority="128" operator="containsText" text="Functioning">
      <formula>NOT(ISERROR(SEARCH("Functioning",D4)))</formula>
    </cfRule>
  </conditionalFormatting>
  <conditionalFormatting sqref="J51">
    <cfRule type="beginsWith" dxfId="47" priority="114" stopIfTrue="1" operator="beginsWith" text="Functioning At Risk">
      <formula>LEFT(J51,LEN("Functioning At Risk"))="Functioning At Risk"</formula>
    </cfRule>
    <cfRule type="beginsWith" dxfId="46" priority="115" stopIfTrue="1" operator="beginsWith" text="Not Functioning">
      <formula>LEFT(J51,LEN("Not Functioning"))="Not Functioning"</formula>
    </cfRule>
    <cfRule type="containsText" dxfId="45" priority="116" operator="containsText" text="Functioning">
      <formula>NOT(ISERROR(SEARCH("Functioning",J51)))</formula>
    </cfRule>
  </conditionalFormatting>
  <conditionalFormatting sqref="D53">
    <cfRule type="beginsWith" dxfId="44" priority="105" stopIfTrue="1" operator="beginsWith" text="Functioning At Risk">
      <formula>LEFT(D53,LEN("Functioning At Risk"))="Functioning At Risk"</formula>
    </cfRule>
    <cfRule type="beginsWith" dxfId="43" priority="106" stopIfTrue="1" operator="beginsWith" text="Not Functioning">
      <formula>LEFT(D53,LEN("Not Functioning"))="Not Functioning"</formula>
    </cfRule>
    <cfRule type="containsText" dxfId="42" priority="107" operator="containsText" text="Functioning">
      <formula>NOT(ISERROR(SEARCH("Functioning",D53)))</formula>
    </cfRule>
  </conditionalFormatting>
  <conditionalFormatting sqref="D54">
    <cfRule type="beginsWith" dxfId="41" priority="102" stopIfTrue="1" operator="beginsWith" text="Functioning At Risk">
      <formula>LEFT(D54,LEN("Functioning At Risk"))="Functioning At Risk"</formula>
    </cfRule>
    <cfRule type="beginsWith" dxfId="40" priority="103" stopIfTrue="1" operator="beginsWith" text="Not Functioning">
      <formula>LEFT(D54,LEN("Not Functioning"))="Not Functioning"</formula>
    </cfRule>
    <cfRule type="containsText" dxfId="39" priority="104" operator="containsText" text="Functioning">
      <formula>NOT(ISERROR(SEARCH("Functioning",D54)))</formula>
    </cfRule>
  </conditionalFormatting>
  <conditionalFormatting sqref="E53">
    <cfRule type="beginsWith" dxfId="38" priority="99" stopIfTrue="1" operator="beginsWith" text="Functioning At Risk">
      <formula>LEFT(E53,LEN("Functioning At Risk"))="Functioning At Risk"</formula>
    </cfRule>
    <cfRule type="beginsWith" dxfId="37" priority="100" stopIfTrue="1" operator="beginsWith" text="Not Functioning">
      <formula>LEFT(E53,LEN("Not Functioning"))="Not Functioning"</formula>
    </cfRule>
    <cfRule type="containsText" dxfId="36" priority="101" operator="containsText" text="Functioning">
      <formula>NOT(ISERROR(SEARCH("Functioning",E53)))</formula>
    </cfRule>
  </conditionalFormatting>
  <conditionalFormatting sqref="F38:F39">
    <cfRule type="beginsWith" dxfId="35" priority="96" stopIfTrue="1" operator="beginsWith" text="Functioning At Risk">
      <formula>LEFT(F38,LEN("Functioning At Risk"))="Functioning At Risk"</formula>
    </cfRule>
    <cfRule type="beginsWith" dxfId="34" priority="97" stopIfTrue="1" operator="beginsWith" text="Not Functioning">
      <formula>LEFT(F38,LEN("Not Functioning"))="Not Functioning"</formula>
    </cfRule>
    <cfRule type="containsText" dxfId="33" priority="98" operator="containsText" text="Functioning">
      <formula>NOT(ISERROR(SEARCH("Functioning",F38)))</formula>
    </cfRule>
  </conditionalFormatting>
  <conditionalFormatting sqref="C38">
    <cfRule type="beginsWith" dxfId="32" priority="60" stopIfTrue="1" operator="beginsWith" text="Functioning At Risk">
      <formula>LEFT(C38,LEN("Functioning At Risk"))="Functioning At Risk"</formula>
    </cfRule>
    <cfRule type="beginsWith" dxfId="31" priority="61" stopIfTrue="1" operator="beginsWith" text="Not Functioning">
      <formula>LEFT(C38,LEN("Not Functioning"))="Not Functioning"</formula>
    </cfRule>
    <cfRule type="containsText" dxfId="30" priority="62" operator="containsText" text="Functioning">
      <formula>NOT(ISERROR(SEARCH("Functioning",C38)))</formula>
    </cfRule>
  </conditionalFormatting>
  <conditionalFormatting sqref="C39">
    <cfRule type="beginsWith" dxfId="29" priority="57" stopIfTrue="1" operator="beginsWith" text="Functioning At Risk">
      <formula>LEFT(C39,LEN("Functioning At Risk"))="Functioning At Risk"</formula>
    </cfRule>
    <cfRule type="beginsWith" dxfId="28" priority="58" stopIfTrue="1" operator="beginsWith" text="Not Functioning">
      <formula>LEFT(C39,LEN("Not Functioning"))="Not Functioning"</formula>
    </cfRule>
    <cfRule type="containsText" dxfId="27" priority="59" operator="containsText" text="Functioning">
      <formula>NOT(ISERROR(SEARCH("Functioning",C39)))</formula>
    </cfRule>
  </conditionalFormatting>
  <conditionalFormatting sqref="C53">
    <cfRule type="beginsWith" dxfId="26" priority="33" stopIfTrue="1" operator="beginsWith" text="Functioning At Risk">
      <formula>LEFT(C53,LEN("Functioning At Risk"))="Functioning At Risk"</formula>
    </cfRule>
    <cfRule type="beginsWith" dxfId="25" priority="34" stopIfTrue="1" operator="beginsWith" text="Not Functioning">
      <formula>LEFT(C53,LEN("Not Functioning"))="Not Functioning"</formula>
    </cfRule>
    <cfRule type="containsText" dxfId="24" priority="35" operator="containsText" text="Functioning">
      <formula>NOT(ISERROR(SEARCH("Functioning",C53)))</formula>
    </cfRule>
  </conditionalFormatting>
  <conditionalFormatting sqref="C54">
    <cfRule type="beginsWith" dxfId="23" priority="30" stopIfTrue="1" operator="beginsWith" text="Functioning At Risk">
      <formula>LEFT(C54,LEN("Functioning At Risk"))="Functioning At Risk"</formula>
    </cfRule>
    <cfRule type="beginsWith" dxfId="22" priority="31" stopIfTrue="1" operator="beginsWith" text="Not Functioning">
      <formula>LEFT(C54,LEN("Not Functioning"))="Not Functioning"</formula>
    </cfRule>
    <cfRule type="containsText" dxfId="21" priority="32" operator="containsText" text="Functioning">
      <formula>NOT(ISERROR(SEARCH("Functioning",C54)))</formula>
    </cfRule>
  </conditionalFormatting>
  <conditionalFormatting sqref="C57">
    <cfRule type="beginsWith" dxfId="20" priority="27" stopIfTrue="1" operator="beginsWith" text="Functioning At Risk">
      <formula>LEFT(C57,LEN("Functioning At Risk"))="Functioning At Risk"</formula>
    </cfRule>
    <cfRule type="beginsWith" dxfId="19" priority="28" stopIfTrue="1" operator="beginsWith" text="Not Functioning">
      <formula>LEFT(C57,LEN("Not Functioning"))="Not Functioning"</formula>
    </cfRule>
    <cfRule type="containsText" dxfId="18" priority="29" operator="containsText" text="Functioning">
      <formula>NOT(ISERROR(SEARCH("Functioning",C57)))</formula>
    </cfRule>
  </conditionalFormatting>
  <conditionalFormatting sqref="I38:I42">
    <cfRule type="colorScale" priority="26">
      <colorScale>
        <cfvo type="min"/>
        <cfvo type="percentile" val="50"/>
        <cfvo type="max"/>
        <color rgb="FFFF0000"/>
        <color rgb="FFFFFF00"/>
        <color rgb="FF92D050"/>
      </colorScale>
    </cfRule>
  </conditionalFormatting>
  <conditionalFormatting sqref="F51:F52">
    <cfRule type="beginsWith" dxfId="17" priority="23" stopIfTrue="1" operator="beginsWith" text="Functioning At Risk">
      <formula>LEFT(F51,LEN("Functioning At Risk"))="Functioning At Risk"</formula>
    </cfRule>
    <cfRule type="beginsWith" dxfId="16" priority="24" stopIfTrue="1" operator="beginsWith" text="Not Functioning">
      <formula>LEFT(F51,LEN("Not Functioning"))="Not Functioning"</formula>
    </cfRule>
    <cfRule type="containsText" dxfId="15" priority="25" operator="containsText" text="Functioning">
      <formula>NOT(ISERROR(SEARCH("Functioning",F51)))</formula>
    </cfRule>
  </conditionalFormatting>
  <conditionalFormatting sqref="F53:F54">
    <cfRule type="beginsWith" dxfId="14" priority="20" stopIfTrue="1" operator="beginsWith" text="Functioning At Risk">
      <formula>LEFT(F53,LEN("Functioning At Risk"))="Functioning At Risk"</formula>
    </cfRule>
    <cfRule type="beginsWith" dxfId="13" priority="21" stopIfTrue="1" operator="beginsWith" text="Not Functioning">
      <formula>LEFT(F53,LEN("Not Functioning"))="Not Functioning"</formula>
    </cfRule>
    <cfRule type="containsText" dxfId="12" priority="22" operator="containsText" text="Functioning">
      <formula>NOT(ISERROR(SEARCH("Functioning",F53)))</formula>
    </cfRule>
  </conditionalFormatting>
  <conditionalFormatting sqref="H51:H52">
    <cfRule type="beginsWith" dxfId="11" priority="17" stopIfTrue="1" operator="beginsWith" text="Functioning At Risk">
      <formula>LEFT(H51,LEN("Functioning At Risk"))="Functioning At Risk"</formula>
    </cfRule>
    <cfRule type="beginsWith" dxfId="10" priority="18" stopIfTrue="1" operator="beginsWith" text="Not Functioning">
      <formula>LEFT(H51,LEN("Not Functioning"))="Not Functioning"</formula>
    </cfRule>
    <cfRule type="containsText" dxfId="9" priority="19" operator="containsText" text="Functioning">
      <formula>NOT(ISERROR(SEARCH("Functioning",H51)))</formula>
    </cfRule>
  </conditionalFormatting>
  <conditionalFormatting sqref="I53:I57">
    <cfRule type="colorScale" priority="13">
      <colorScale>
        <cfvo type="min"/>
        <cfvo type="percentile" val="50"/>
        <cfvo type="max"/>
        <color rgb="FFFF0000"/>
        <color rgb="FFFFFF00"/>
        <color rgb="FF92D050"/>
      </colorScale>
    </cfRule>
  </conditionalFormatting>
  <conditionalFormatting sqref="I38 I43:I45 A29 G34 G49 F33 A1 J14:J15 C22:K22 J24 J26 J28 F11 C1:D3 C4:C9 B53 F36:F37 C33:D33 B55 A33 D57:E57 J35:K36 H35:I37 E35:G35 H47:I48 E50:K50 D38:E38 C50 C51:D52 F14:F15 C11:C20 C21:D21 A38:B38 C35 C36:D37 A35:B36 A50:B51 C46 C41:D42 C55:E56 B40:D40 E42 C61 A43:C45 E43:F46 A58:C60 E58:F61 A11:A22 A3:B8 B11:B13">
    <cfRule type="beginsWith" dxfId="8" priority="313" stopIfTrue="1" operator="beginsWith" text="Functioning At Risk">
      <formula>LEFT(A1,LEN("Functioning At Risk"))="Functioning At Risk"</formula>
    </cfRule>
    <cfRule type="beginsWith" dxfId="7" priority="314" stopIfTrue="1" operator="beginsWith" text="Not Functioning">
      <formula>LEFT(A1,LEN("Not Functioning"))="Not Functioning"</formula>
    </cfRule>
  </conditionalFormatting>
  <conditionalFormatting sqref="I51:I60">
    <cfRule type="beginsWith" dxfId="6" priority="14" stopIfTrue="1" operator="beginsWith" text="Functioning At Risk">
      <formula>LEFT(I51,LEN("Functioning At Risk"))="Functioning At Risk"</formula>
    </cfRule>
    <cfRule type="beginsWith" dxfId="5" priority="15" stopIfTrue="1" operator="beginsWith" text="Not Functioning">
      <formula>LEFT(I51,LEN("Not Functioning"))="Not Functioning"</formula>
    </cfRule>
    <cfRule type="containsText" dxfId="4" priority="16" operator="containsText" text="Functioning">
      <formula>NOT(ISERROR(SEARCH("Functioning",I51)))</formula>
    </cfRule>
  </conditionalFormatting>
  <conditionalFormatting sqref="E43:E45">
    <cfRule type="expression" dxfId="3" priority="316">
      <formula>B1048488="Level 5 - Biology"</formula>
    </cfRule>
  </conditionalFormatting>
  <conditionalFormatting sqref="E61">
    <cfRule type="expression" dxfId="2" priority="318">
      <formula>B7="Level 5 - Biology"</formula>
    </cfRule>
  </conditionalFormatting>
  <conditionalFormatting sqref="E60">
    <cfRule type="expression" dxfId="1" priority="320">
      <formula>B7="Level 5 - Biology"</formula>
    </cfRule>
  </conditionalFormatting>
  <conditionalFormatting sqref="B19">
    <cfRule type="expression" dxfId="0" priority="1">
      <formula>B16="Ephemeral/Intermittent"</formula>
    </cfRule>
  </conditionalFormatting>
  <dataValidations count="21">
    <dataValidation type="decimal" allowBlank="1" showInputMessage="1" showErrorMessage="1" prompt="The riparian buffer width is measured horizontally from the top of the stream bank and perpendicular to the fall-line of the valley on the left and right sides of the channel.  Buffer width is then calculated for each side of the channel separately." sqref="E54">
      <formula1>0</formula1>
      <formula2>5280</formula2>
    </dataValidation>
    <dataValidation type="decimal" allowBlank="1" showInputMessage="1" showErrorMessage="1" prompt="Provide the drainage area (in square miles) for the stream mitigation reach.  Drainage area for the downstream extent of the mitigation reach can be reviewed on the EPA Waters GeoViewer, or similar web-based platform. " sqref="B11">
      <formula1>0.01</formula1>
      <formula2>100</formula2>
    </dataValidation>
    <dataValidation allowBlank="1" showInputMessage="1" showErrorMessage="1" prompt="Provide the coordinates (latitude/longitude) in decimal degrees for the center of the stream mitigation reach.  " sqref="B10"/>
    <dataValidation allowBlank="1" showInputMessage="1" showErrorMessage="1" prompt="Provide the existing length of the mitigation reach in feet." sqref="B13"/>
    <dataValidation allowBlank="1" showInputMessage="1" showErrorMessage="1" prompt="Provide the proposed length of the mitigation reach in feet." sqref="B14"/>
    <dataValidation allowBlank="1" showInputMessage="1" showErrorMessage="1" prompt="Provide the proposed slope of the stream channel (in percent)." sqref="B15"/>
    <dataValidation allowBlank="1" showInputMessage="1" showErrorMessage="1" prompt="Bank Height Ratio is the low bank height divided by the maximum bankfull riffle depth (Dmax)._x000a_" sqref="E36"/>
    <dataValidation allowBlank="1" showInputMessage="1" showErrorMessage="1" prompt="Bank Height Ratio is the low bank height divided by the maximum bankfull riffle depth (Dmax)." sqref="E51"/>
    <dataValidation allowBlank="1" showInputMessage="1" showErrorMessage="1" prompt="Entrenchment Ratio is the flood prone width divided by the bankfull width of a channel, measured at a riffle cross section. The flood prone width is measured as the cross section width at an elevation two times the bankfull max depth." sqref="E37 E52"/>
    <dataValidation type="decimal" allowBlank="1" showInputMessage="1" showErrorMessage="1" prompt="Pool Spacing Ratio is the pool spacing divided by the bankfull riffle width, calculated for each pair of sequential pools in the assessment reach. The bankfull riffle width is from one stable riffle cross section rather than measured at each riffle." sqref="E40">
      <formula1>0</formula1>
      <formula2>5280</formula2>
    </dataValidation>
    <dataValidation allowBlank="1" showInputMessage="1" showErrorMessage="1" prompt="Pool Spacing Ratio is the pool spacing divided by the bankfull riffle width, calculated for each pair of sequential pools in the assessment reach. The bankfull riffle width is from one stable riffle cross section rather than measured at each riffle." sqref="E55"/>
    <dataValidation type="decimal" allowBlank="1" showInputMessage="1" showErrorMessage="1" prompt="The percent riffle is the total length of riffles within the assessment reach divided by the total assessment stream length. Riffle length is measured from the head of the riffle downstream to the head of the pool, and includes run features." sqref="E41">
      <formula1>0</formula1>
      <formula2>5280</formula2>
    </dataValidation>
    <dataValidation allowBlank="1" showInputMessage="1" showErrorMessage="1" prompt="The percent riffle is the total length of riffles within the assessment reach divided by the total assessment stream length. Riffle length is measured from the head of the riffle downstream to the head of the pool, and includes run features." sqref="E56"/>
    <dataValidation allowBlank="1" showInputMessage="1" showErrorMessage="1" prompt="The Large Woody Debris Index (LWDI) is used to evaluate large woody debris within or touching the active channel of a stream, but not on the floodplain. This index was developed by the USDA Forest Service (Davis et al., 2001)." sqref="E42 E57"/>
    <dataValidation allowBlank="1" showInputMessage="1" showErrorMessage="1" prompt="Utilizing North Carolina DEQ-DWR's Qual 4 procedures for collection of macroinvertebrates, calculate the Proportion Genus-level EPT Richness.  See the following equation: ((Prop EPT Rich - Floor) / (Ceiling - Floor))  x  100." sqref="E58"/>
    <dataValidation allowBlank="1" showInputMessage="1" showErrorMessage="1" prompt="Utilizing North Carolina DEQ-DWR's Qual 4 procedures for collection of macroinvertebrates, calculate the Proportion Genus-level Clinger Richness.  See the following equation: ((Prop Clinger Rich - Floor) / (Ceiling - Floor))  x  100." sqref="E44 E59"/>
    <dataValidation allowBlank="1" showInputMessage="1" showErrorMessage="1" prompt="Utilizing North Carolina DEQ-DWR's Qual 4 procedures for collection of macroinvertebrates, calculate the Proportion Genus-level Shredder Richness.  See the following equation: ((Prop Shredder Rich - Floor) / (Ceiling - Floor))  x  100." sqref="E45 E60"/>
    <dataValidation allowBlank="1" showInputMessage="1" showErrorMessage="1" prompt="Utilizing North Carolina DEQ-DWR's Qual 4 procedures for collection of macroinvertebrates, calculate the Proportion Genus-level Burrower Richness.  See the following equation: ((Ceiling - Prop Burrower Rich) / (Ceiling - Floor))  x  100." sqref="E46 E61"/>
    <dataValidation type="decimal" allowBlank="1" showInputMessage="1" showErrorMessage="1" prompt="The riparian buffer width is measured horizontally from the top of the stream bank and perpendicular to the fall-line of the valley on the left and right sides of the channel.  Buffer width is then calculated for each side of the channel separately." sqref="E38 E39 E53">
      <formula1>0</formula1>
      <formula2>5280</formula2>
    </dataValidation>
    <dataValidation allowBlank="1" showInputMessage="1" showErrorMessage="1" prompt="Utilizing North Carolina DEQ-DWR's Qual 4 procedures for collection of macroinvertebrates, calculate the Proportion Genus-level EPT Richness.  See the following equation: ((Prop EPT Rich - Floor) / (Ceiling - Floor))  x  100.  " sqref="E43"/>
    <dataValidation type="date" allowBlank="1" showInputMessage="1" showErrorMessage="1" prompt="Provide the date of the macroinvertebrate data collection for the stream mitigation reach.  The Qual 4 sampling period for macroinvertebrates in perennial streams of less than 3 square miles is April 1st to June 30. " sqref="B19">
      <formula1>43145</formula1>
      <formula2>48579</formula2>
    </dataValidation>
  </dataValidations>
  <pageMargins left="0.5" right="0.5" top="0.5" bottom="0.5" header="0.05" footer="0.05"/>
  <pageSetup scale="53" orientation="landscape" r:id="rId1"/>
  <headerFooter>
    <oddFooter>&amp;CVersion 1.1 (May 15, 2018)</oddFooter>
  </headerFooter>
  <legacyDrawing r:id="rId2"/>
  <extLst>
    <ext xmlns:x14="http://schemas.microsoft.com/office/spreadsheetml/2009/9/main" uri="{CCE6A557-97BC-4b89-ADB6-D9C93CAAB3DF}">
      <x14:dataValidations xmlns:xm="http://schemas.microsoft.com/office/excel/2006/main" count="10">
        <x14:dataValidation type="list" allowBlank="1" showInputMessage="1" showErrorMessage="1" prompt="Select the dominant valley morphology for the mitigation reach.">
          <x14:formula1>
            <xm:f>'Drop Downs and Index Values'!$R$2:$R$5</xm:f>
          </x14:formula1>
          <xm:sqref>B20</xm:sqref>
        </x14:dataValidation>
        <x14:dataValidation type="list" allowBlank="1" showErrorMessage="1" prompt="If coldwater stream enter stream temperature in field value. If not a coldwater stream leave blank.">
          <x14:formula1>
            <xm:f>'Drop Downs and Index Values'!$N$2:$N$4</xm:f>
          </x14:formula1>
          <xm:sqref>B18</xm:sqref>
        </x14:dataValidation>
        <x14:dataValidation type="list" allowBlank="1" showInputMessage="1" showErrorMessage="1" prompt="Select the primary service area of the mitigation reach.">
          <x14:formula1>
            <xm:f>'Drop Downs and Index Values'!$L$2:$L$19</xm:f>
          </x14:formula1>
          <xm:sqref>B17</xm:sqref>
        </x14:dataValidation>
        <x14:dataValidation type="list" allowBlank="1" showInputMessage="1" showErrorMessage="1" prompt="Select the applicable physiographic region of the mitigation reach.">
          <x14:formula1>
            <xm:f>'Drop Downs and Index Values'!$F$2:$F$6</xm:f>
          </x14:formula1>
          <xm:sqref>B8</xm:sqref>
        </x14:dataValidation>
        <x14:dataValidation type="list" allowBlank="1" showErrorMessage="1">
          <x14:formula1>
            <xm:f>'Drop Downs and Index Values'!$J$2:$J$5</xm:f>
          </x14:formula1>
          <xm:sqref>B16</xm:sqref>
        </x14:dataValidation>
        <x14:dataValidation type="list" allowBlank="1" showInputMessage="1" showErrorMessage="1" prompt="Select the proposed median bed material size for the mitigation reach. ">
          <x14:formula1>
            <xm:f>'Drop Downs and Index Values'!$H$2:$H$4</xm:f>
          </x14:formula1>
          <xm:sqref>B12</xm:sqref>
        </x14:dataValidation>
        <x14:dataValidation type="list" allowBlank="1" showInputMessage="1" showErrorMessage="1" prompt="Select the Rosgen stream classification proposed for the mitigation reach.">
          <x14:formula1>
            <xm:f>'Drop Downs and Index Values'!$D$2:$D$11</xm:f>
          </x14:formula1>
          <xm:sqref>B7</xm:sqref>
        </x14:dataValidation>
        <x14:dataValidation type="list" allowBlank="1" showInputMessage="1" showErrorMessage="1">
          <x14:formula1>
            <xm:f>'Drop Downs and Index Values'!$B$2:$B$5</xm:f>
          </x14:formula1>
          <xm:sqref>B5</xm:sqref>
        </x14:dataValidation>
        <x14:dataValidation type="list" allowBlank="1" showInputMessage="1" showErrorMessage="1" prompt="Select the Rosgen stream classification for the existing conditions of the mitigation reach. ">
          <x14:formula1>
            <xm:f>'Drop Downs and Index Values'!$D$2:$D$11</xm:f>
          </x14:formula1>
          <xm:sqref>B6</xm:sqref>
        </x14:dataValidation>
        <x14:dataValidation type="list" allowBlank="1" showInputMessage="1" showErrorMessage="1" prompt="Select the County in which the mitigation reach is located.">
          <x14:formula1>
            <xm:f>'Drop Downs and Index Values'!T2:T161</xm:f>
          </x14:formula1>
          <xm:sqref>B9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5:AB669"/>
  <sheetViews>
    <sheetView topLeftCell="F86" zoomScaleNormal="100" workbookViewId="0">
      <selection activeCell="T93" sqref="T93"/>
    </sheetView>
  </sheetViews>
  <sheetFormatPr defaultRowHeight="15" x14ac:dyDescent="0.25"/>
  <cols>
    <col min="11" max="11" width="9" customWidth="1"/>
    <col min="17" max="17" width="8.5703125" style="48" customWidth="1"/>
    <col min="18" max="18" width="9.28515625" customWidth="1"/>
  </cols>
  <sheetData>
    <row r="5" spans="2:25" ht="15" customHeight="1" x14ac:dyDescent="0.25">
      <c r="B5" s="240" t="s">
        <v>90</v>
      </c>
      <c r="C5" s="240"/>
      <c r="D5" s="240"/>
      <c r="E5" s="240"/>
      <c r="F5" s="240"/>
      <c r="G5" s="240"/>
      <c r="H5" s="240"/>
      <c r="I5" s="49"/>
      <c r="J5" s="240" t="s">
        <v>89</v>
      </c>
      <c r="K5" s="240"/>
      <c r="L5" s="240"/>
      <c r="M5" s="240"/>
      <c r="N5" s="240"/>
      <c r="O5" s="240"/>
      <c r="P5" s="240"/>
      <c r="Q5" s="90"/>
      <c r="R5" s="50"/>
      <c r="S5" s="235" t="s">
        <v>88</v>
      </c>
      <c r="T5" s="235"/>
      <c r="U5" s="235"/>
      <c r="V5" s="235"/>
      <c r="W5" s="235"/>
      <c r="X5" s="235"/>
      <c r="Y5" s="235"/>
    </row>
    <row r="6" spans="2:25" ht="15" customHeight="1" x14ac:dyDescent="0.25">
      <c r="B6" s="240"/>
      <c r="C6" s="240"/>
      <c r="D6" s="240"/>
      <c r="E6" s="240"/>
      <c r="F6" s="240"/>
      <c r="G6" s="240"/>
      <c r="H6" s="240"/>
      <c r="I6" s="49"/>
      <c r="J6" s="240"/>
      <c r="K6" s="240"/>
      <c r="L6" s="240"/>
      <c r="M6" s="240"/>
      <c r="N6" s="240"/>
      <c r="O6" s="240"/>
      <c r="P6" s="240"/>
      <c r="Q6" s="90"/>
      <c r="R6" s="50"/>
      <c r="S6" s="235"/>
      <c r="T6" s="235"/>
      <c r="U6" s="235"/>
      <c r="V6" s="235"/>
      <c r="W6" s="235"/>
      <c r="X6" s="235"/>
      <c r="Y6" s="235"/>
    </row>
    <row r="7" spans="2:25" x14ac:dyDescent="0.25">
      <c r="B7" s="48"/>
      <c r="C7" s="48"/>
      <c r="D7" s="48"/>
      <c r="E7" s="49"/>
      <c r="F7" s="49"/>
      <c r="G7" s="49"/>
      <c r="H7" s="49"/>
      <c r="I7" s="49"/>
      <c r="J7" s="49"/>
      <c r="K7" s="49"/>
      <c r="L7" s="49"/>
      <c r="M7" s="48"/>
      <c r="N7" s="48"/>
      <c r="O7" s="48"/>
      <c r="P7" s="48"/>
      <c r="R7" s="48"/>
    </row>
    <row r="8" spans="2:25" x14ac:dyDescent="0.25">
      <c r="B8" s="61"/>
      <c r="C8" s="48"/>
      <c r="D8" s="48"/>
      <c r="E8" s="49"/>
      <c r="F8" s="50"/>
      <c r="G8" s="50"/>
      <c r="H8" s="50"/>
      <c r="I8" s="50"/>
      <c r="J8" s="50"/>
      <c r="K8" s="50"/>
      <c r="L8" s="50"/>
      <c r="M8" s="48"/>
      <c r="N8" s="48"/>
      <c r="O8" s="48"/>
      <c r="P8" s="48"/>
      <c r="R8" s="48"/>
    </row>
    <row r="9" spans="2:25" ht="15.75" thickBot="1" x14ac:dyDescent="0.3">
      <c r="B9" s="48" t="s">
        <v>87</v>
      </c>
      <c r="C9" s="48"/>
      <c r="D9" s="48"/>
      <c r="E9" s="48"/>
      <c r="F9" s="48"/>
      <c r="G9" s="48"/>
      <c r="H9" s="48"/>
      <c r="I9" s="48"/>
      <c r="J9" s="48" t="s">
        <v>54</v>
      </c>
      <c r="K9" s="48"/>
      <c r="L9" s="48"/>
      <c r="M9" s="48"/>
      <c r="N9" s="48"/>
      <c r="O9" s="48"/>
      <c r="P9" s="48"/>
      <c r="R9" s="48"/>
      <c r="S9" s="48" t="s">
        <v>140</v>
      </c>
      <c r="T9" s="48"/>
      <c r="U9" s="48"/>
      <c r="V9" s="48"/>
      <c r="W9" s="48"/>
      <c r="X9" s="48"/>
      <c r="Y9" s="48"/>
    </row>
    <row r="10" spans="2:25" ht="30" x14ac:dyDescent="0.25">
      <c r="B10" s="51" t="s">
        <v>47</v>
      </c>
      <c r="C10" s="52"/>
      <c r="D10" s="52">
        <v>1.6</v>
      </c>
      <c r="E10" s="52">
        <v>1.5</v>
      </c>
      <c r="F10" s="80"/>
      <c r="G10" s="52">
        <v>1.2</v>
      </c>
      <c r="H10" s="53">
        <v>1</v>
      </c>
      <c r="I10" s="48"/>
      <c r="J10" s="51" t="s">
        <v>47</v>
      </c>
      <c r="K10" s="52">
        <v>0</v>
      </c>
      <c r="L10" s="52"/>
      <c r="M10" s="52">
        <v>200</v>
      </c>
      <c r="N10" s="52"/>
      <c r="O10" s="52">
        <v>300</v>
      </c>
      <c r="P10" s="53">
        <v>700</v>
      </c>
      <c r="Q10" s="67"/>
      <c r="R10" s="48"/>
      <c r="S10" s="51" t="s">
        <v>70</v>
      </c>
      <c r="T10" s="52">
        <v>10.8</v>
      </c>
      <c r="U10" s="52"/>
      <c r="V10" s="52">
        <v>34.200000000000003</v>
      </c>
      <c r="W10" s="52">
        <v>55.4</v>
      </c>
      <c r="X10" s="52">
        <v>62.6</v>
      </c>
      <c r="Y10" s="53">
        <v>78.5</v>
      </c>
    </row>
    <row r="11" spans="2:25" ht="30.75" thickBot="1" x14ac:dyDescent="0.3">
      <c r="B11" s="54" t="s">
        <v>48</v>
      </c>
      <c r="C11" s="47">
        <v>0</v>
      </c>
      <c r="D11" s="47">
        <v>0.2</v>
      </c>
      <c r="E11" s="46">
        <v>0.3</v>
      </c>
      <c r="F11" s="89">
        <v>0.69</v>
      </c>
      <c r="G11" s="87">
        <v>0.7</v>
      </c>
      <c r="H11" s="88">
        <v>1</v>
      </c>
      <c r="I11" s="48"/>
      <c r="J11" s="54" t="s">
        <v>48</v>
      </c>
      <c r="K11" s="55">
        <v>0</v>
      </c>
      <c r="L11" s="55">
        <v>0.28999999999999998</v>
      </c>
      <c r="M11" s="56">
        <v>0.3</v>
      </c>
      <c r="N11" s="56">
        <v>0.69</v>
      </c>
      <c r="O11" s="57">
        <v>0.7</v>
      </c>
      <c r="P11" s="58">
        <v>1</v>
      </c>
      <c r="Q11" s="50"/>
      <c r="R11" s="48"/>
      <c r="S11" s="54" t="s">
        <v>69</v>
      </c>
      <c r="T11" s="55">
        <v>0</v>
      </c>
      <c r="U11" s="55">
        <v>0.28999999999999998</v>
      </c>
      <c r="V11" s="56">
        <v>0.3</v>
      </c>
      <c r="W11" s="56">
        <v>0.5</v>
      </c>
      <c r="X11" s="57">
        <v>0.7</v>
      </c>
      <c r="Y11" s="58">
        <v>1</v>
      </c>
    </row>
    <row r="12" spans="2:25" x14ac:dyDescent="0.25">
      <c r="B12" s="48"/>
      <c r="C12" s="48"/>
      <c r="D12" s="48"/>
      <c r="E12" s="48"/>
      <c r="F12" s="48"/>
      <c r="G12" s="48"/>
      <c r="H12" s="48"/>
      <c r="I12" s="48"/>
      <c r="J12" s="48"/>
      <c r="K12" s="85" t="s">
        <v>65</v>
      </c>
      <c r="L12" s="85"/>
      <c r="M12" s="48"/>
      <c r="N12" s="48"/>
      <c r="O12" s="48"/>
      <c r="P12" s="48"/>
      <c r="R12" s="48"/>
      <c r="S12" s="48"/>
      <c r="T12" s="48"/>
      <c r="U12" s="48"/>
      <c r="V12" s="48"/>
      <c r="W12" s="48"/>
      <c r="X12" s="48"/>
      <c r="Y12" s="48"/>
    </row>
    <row r="13" spans="2:25" x14ac:dyDescent="0.25">
      <c r="B13" s="48"/>
      <c r="C13" s="74" t="s">
        <v>65</v>
      </c>
      <c r="D13" s="48"/>
      <c r="E13" s="48"/>
      <c r="F13" s="48"/>
      <c r="G13" s="48"/>
      <c r="H13" s="48"/>
      <c r="I13" s="48"/>
      <c r="J13" s="66"/>
      <c r="K13" s="66" t="s">
        <v>82</v>
      </c>
      <c r="L13" s="66" t="s">
        <v>85</v>
      </c>
      <c r="M13" s="48"/>
      <c r="N13" s="48"/>
      <c r="O13" s="48"/>
      <c r="P13" s="48"/>
      <c r="R13" s="48"/>
      <c r="S13" s="48"/>
      <c r="T13" s="82" t="s">
        <v>138</v>
      </c>
      <c r="U13" s="82"/>
      <c r="V13" s="48"/>
      <c r="W13" s="48"/>
      <c r="X13" s="48"/>
      <c r="Y13" s="48"/>
    </row>
    <row r="14" spans="2:25" x14ac:dyDescent="0.25">
      <c r="B14" s="59" t="s">
        <v>62</v>
      </c>
      <c r="C14" s="60">
        <v>0.46610000000000001</v>
      </c>
      <c r="D14" s="60"/>
      <c r="E14" s="48"/>
      <c r="F14" s="48"/>
      <c r="G14" s="48"/>
      <c r="H14" s="48"/>
      <c r="I14" s="48"/>
      <c r="J14" s="64" t="s">
        <v>62</v>
      </c>
      <c r="K14" s="66">
        <v>8.3299999999999999E-6</v>
      </c>
      <c r="L14" s="66"/>
      <c r="M14" s="48"/>
      <c r="N14" s="48"/>
      <c r="O14" s="48"/>
      <c r="P14" s="48"/>
      <c r="R14" s="48"/>
      <c r="S14" s="60"/>
      <c r="T14" s="71"/>
      <c r="U14" s="106"/>
      <c r="V14" s="48"/>
      <c r="W14" s="48"/>
      <c r="X14" s="48"/>
      <c r="Y14" s="48"/>
    </row>
    <row r="15" spans="2:25" x14ac:dyDescent="0.25">
      <c r="B15" s="59" t="s">
        <v>61</v>
      </c>
      <c r="C15" s="60">
        <v>-2.5550999999999999</v>
      </c>
      <c r="D15" s="60"/>
      <c r="E15" s="48"/>
      <c r="F15" s="48"/>
      <c r="G15" s="48"/>
      <c r="H15" s="48"/>
      <c r="I15" s="48"/>
      <c r="J15" s="64" t="s">
        <v>61</v>
      </c>
      <c r="K15" s="66">
        <v>-1.6666700000000001E-4</v>
      </c>
      <c r="L15" s="66">
        <v>7.5000000000000002E-4</v>
      </c>
      <c r="M15" s="48"/>
      <c r="N15" s="48"/>
      <c r="O15" s="48"/>
      <c r="P15" s="48"/>
      <c r="R15" s="48"/>
      <c r="S15" s="77" t="s">
        <v>62</v>
      </c>
      <c r="T15" s="60">
        <v>1.43E-2</v>
      </c>
      <c r="U15" s="60"/>
      <c r="V15" s="48"/>
      <c r="W15" s="48"/>
      <c r="X15" s="48"/>
      <c r="Y15" s="48"/>
    </row>
    <row r="16" spans="2:25" x14ac:dyDescent="0.25">
      <c r="B16" s="59" t="s">
        <v>64</v>
      </c>
      <c r="C16" s="60">
        <v>3.0907</v>
      </c>
      <c r="D16" s="60"/>
      <c r="E16" s="62"/>
      <c r="F16" s="48"/>
      <c r="G16" s="48"/>
      <c r="H16" s="48"/>
      <c r="I16" s="48"/>
      <c r="J16" s="64" t="s">
        <v>64</v>
      </c>
      <c r="K16" s="49">
        <v>0</v>
      </c>
      <c r="L16" s="76">
        <v>0.47499999999999998</v>
      </c>
      <c r="M16" s="48"/>
      <c r="N16" s="48"/>
      <c r="O16" s="48"/>
      <c r="P16" s="48"/>
      <c r="R16" s="48"/>
      <c r="S16" s="77" t="s">
        <v>61</v>
      </c>
      <c r="T16" s="60">
        <v>-0.1888</v>
      </c>
      <c r="U16" s="60"/>
      <c r="V16" s="48"/>
      <c r="W16" s="48"/>
      <c r="X16" s="48"/>
      <c r="Y16" s="48"/>
    </row>
    <row r="17" spans="2:25" x14ac:dyDescent="0.25">
      <c r="B17" s="60"/>
      <c r="C17" s="60"/>
      <c r="D17" s="69"/>
      <c r="E17" s="48"/>
      <c r="F17" s="48"/>
      <c r="G17" s="48"/>
      <c r="H17" s="48"/>
      <c r="I17" s="48"/>
      <c r="J17" s="66"/>
      <c r="K17" s="49"/>
      <c r="L17" s="66"/>
      <c r="M17" s="48"/>
      <c r="N17" s="48"/>
      <c r="O17" s="48"/>
      <c r="P17" s="48"/>
      <c r="R17" s="48"/>
      <c r="S17" s="77"/>
      <c r="T17" s="60"/>
      <c r="U17" s="60"/>
      <c r="V17" s="62"/>
      <c r="W17" s="48"/>
      <c r="X17" s="48"/>
      <c r="Y17" s="48"/>
    </row>
    <row r="18" spans="2:25" x14ac:dyDescent="0.25">
      <c r="B18" s="49"/>
      <c r="C18" s="48"/>
      <c r="D18" s="48"/>
      <c r="E18" s="48"/>
      <c r="F18" s="48"/>
      <c r="G18" s="48"/>
      <c r="H18" s="48"/>
      <c r="I18" s="48"/>
      <c r="J18" s="48"/>
      <c r="K18" s="48"/>
      <c r="L18" s="48"/>
      <c r="M18" s="48"/>
      <c r="N18" s="48"/>
      <c r="O18" s="48"/>
      <c r="P18" s="48"/>
      <c r="R18" s="48"/>
    </row>
    <row r="19" spans="2:25" x14ac:dyDescent="0.25">
      <c r="B19" s="49"/>
      <c r="C19" s="48"/>
      <c r="D19" s="48"/>
      <c r="E19" s="48"/>
      <c r="F19" s="48"/>
      <c r="G19" s="48"/>
      <c r="H19" s="48"/>
      <c r="I19" s="48"/>
      <c r="J19" s="48"/>
      <c r="K19" s="48"/>
      <c r="L19" s="48"/>
      <c r="M19" s="48"/>
      <c r="N19" s="48"/>
      <c r="O19" s="48"/>
      <c r="P19" s="48"/>
      <c r="R19" s="48"/>
    </row>
    <row r="35" spans="2:25" ht="15.75" thickBot="1" x14ac:dyDescent="0.3">
      <c r="B35" s="60" t="s">
        <v>86</v>
      </c>
      <c r="C35" s="60"/>
      <c r="D35" s="60"/>
      <c r="E35" s="60"/>
      <c r="F35" s="60"/>
      <c r="G35" s="60"/>
      <c r="H35" s="60"/>
      <c r="I35" s="48"/>
      <c r="J35" s="48" t="s">
        <v>151</v>
      </c>
      <c r="K35" s="48"/>
      <c r="L35" s="48"/>
      <c r="M35" s="48"/>
      <c r="N35" s="48"/>
      <c r="O35" s="48"/>
      <c r="P35" s="48"/>
      <c r="Q35" s="67"/>
      <c r="R35" s="48"/>
      <c r="S35" s="48" t="s">
        <v>139</v>
      </c>
      <c r="T35" s="48"/>
      <c r="U35" s="48"/>
      <c r="V35" s="48"/>
      <c r="W35" s="48"/>
      <c r="X35" s="48"/>
      <c r="Y35" s="48"/>
    </row>
    <row r="36" spans="2:25" ht="30" x14ac:dyDescent="0.25">
      <c r="B36" s="51" t="s">
        <v>47</v>
      </c>
      <c r="C36" s="65"/>
      <c r="D36" s="65"/>
      <c r="E36" s="65">
        <v>2</v>
      </c>
      <c r="F36" s="65"/>
      <c r="G36" s="65">
        <v>2.4</v>
      </c>
      <c r="H36" s="79">
        <v>5</v>
      </c>
      <c r="I36" s="48"/>
      <c r="J36" s="51" t="s">
        <v>47</v>
      </c>
      <c r="K36" s="52">
        <v>0</v>
      </c>
      <c r="L36" s="52"/>
      <c r="M36" s="65">
        <v>50</v>
      </c>
      <c r="N36" s="65"/>
      <c r="O36" s="65"/>
      <c r="P36" s="53">
        <v>200</v>
      </c>
      <c r="Q36" s="50"/>
      <c r="R36" s="48"/>
      <c r="S36" s="51" t="s">
        <v>70</v>
      </c>
      <c r="T36" s="52">
        <v>1.3</v>
      </c>
      <c r="U36" s="52"/>
      <c r="V36" s="52">
        <v>26.3</v>
      </c>
      <c r="W36" s="52">
        <v>52.8</v>
      </c>
      <c r="X36" s="52">
        <v>66.7</v>
      </c>
      <c r="Y36" s="53">
        <v>93.6</v>
      </c>
    </row>
    <row r="37" spans="2:25" ht="30.75" thickBot="1" x14ac:dyDescent="0.3">
      <c r="B37" s="54" t="s">
        <v>48</v>
      </c>
      <c r="C37" s="55">
        <v>0</v>
      </c>
      <c r="D37" s="55">
        <v>0.28999999999999998</v>
      </c>
      <c r="E37" s="56">
        <v>0.3</v>
      </c>
      <c r="F37" s="56">
        <v>0.6</v>
      </c>
      <c r="G37" s="57">
        <v>0.7</v>
      </c>
      <c r="H37" s="58">
        <v>1</v>
      </c>
      <c r="I37" s="48"/>
      <c r="J37" s="54" t="s">
        <v>48</v>
      </c>
      <c r="K37" s="55">
        <v>0</v>
      </c>
      <c r="L37" s="55">
        <v>0.28999999999999998</v>
      </c>
      <c r="M37" s="56">
        <v>0.3</v>
      </c>
      <c r="N37" s="56">
        <v>0.69</v>
      </c>
      <c r="O37" s="57">
        <v>0.7</v>
      </c>
      <c r="P37" s="58">
        <v>1</v>
      </c>
      <c r="R37" s="48"/>
      <c r="S37" s="54" t="s">
        <v>69</v>
      </c>
      <c r="T37" s="55">
        <v>0</v>
      </c>
      <c r="U37" s="55">
        <v>0.28999999999999998</v>
      </c>
      <c r="V37" s="56">
        <v>0.3</v>
      </c>
      <c r="W37" s="56">
        <v>0.5</v>
      </c>
      <c r="X37" s="57">
        <v>0.7</v>
      </c>
      <c r="Y37" s="58">
        <v>1</v>
      </c>
    </row>
    <row r="38" spans="2:25" x14ac:dyDescent="0.25">
      <c r="B38" s="48"/>
      <c r="C38" s="48"/>
      <c r="D38" s="48"/>
      <c r="E38" s="48"/>
      <c r="F38" s="48"/>
      <c r="G38" s="48"/>
      <c r="H38" s="48"/>
      <c r="I38" s="48"/>
      <c r="J38" s="48"/>
      <c r="K38" s="48"/>
      <c r="L38" s="48"/>
      <c r="M38" s="48"/>
      <c r="N38" s="48"/>
      <c r="O38" s="48"/>
      <c r="P38" s="48"/>
      <c r="R38" s="48"/>
      <c r="S38" s="48"/>
      <c r="T38" s="48"/>
      <c r="U38" s="48"/>
      <c r="V38" s="48"/>
      <c r="W38" s="48"/>
      <c r="X38" s="48"/>
      <c r="Y38" s="48"/>
    </row>
    <row r="39" spans="2:25" x14ac:dyDescent="0.25">
      <c r="B39" s="48"/>
      <c r="C39" s="72" t="s">
        <v>63</v>
      </c>
      <c r="D39" s="72"/>
      <c r="E39" s="48"/>
      <c r="F39" s="48"/>
      <c r="G39" s="48"/>
      <c r="H39" s="48"/>
      <c r="I39" s="48"/>
      <c r="J39" s="60"/>
      <c r="K39" s="74" t="s">
        <v>63</v>
      </c>
      <c r="L39" s="74"/>
      <c r="M39" s="48"/>
      <c r="N39" s="48"/>
      <c r="O39" s="48"/>
      <c r="P39" s="48"/>
      <c r="R39" s="48"/>
      <c r="S39" s="48"/>
      <c r="T39" s="107" t="s">
        <v>63</v>
      </c>
      <c r="U39" s="107"/>
      <c r="V39" s="48"/>
      <c r="W39" s="48"/>
      <c r="X39" s="48"/>
      <c r="Y39" s="48"/>
    </row>
    <row r="40" spans="2:25" x14ac:dyDescent="0.25">
      <c r="B40" s="48"/>
      <c r="C40" s="71" t="s">
        <v>81</v>
      </c>
      <c r="D40" s="71" t="s">
        <v>84</v>
      </c>
      <c r="E40" s="48"/>
      <c r="F40" s="48"/>
      <c r="G40" s="48"/>
      <c r="H40" s="48"/>
      <c r="I40" s="48"/>
      <c r="J40" s="60"/>
      <c r="K40" s="71"/>
      <c r="L40" s="71"/>
      <c r="M40" s="48"/>
      <c r="N40" s="48"/>
      <c r="O40" s="48"/>
      <c r="P40" s="48"/>
      <c r="R40" s="48"/>
      <c r="S40" s="48"/>
      <c r="T40" s="71"/>
      <c r="U40" s="106"/>
      <c r="V40" s="48"/>
      <c r="W40" s="48"/>
      <c r="X40" s="48"/>
      <c r="Y40" s="48"/>
    </row>
    <row r="41" spans="2:25" x14ac:dyDescent="0.25">
      <c r="B41" s="59" t="s">
        <v>62</v>
      </c>
      <c r="C41" s="60">
        <v>0.1154</v>
      </c>
      <c r="D41" s="60">
        <v>1</v>
      </c>
      <c r="E41" s="48"/>
      <c r="F41" s="48"/>
      <c r="G41" s="48"/>
      <c r="H41" s="48"/>
      <c r="I41" s="48"/>
      <c r="J41" s="59" t="s">
        <v>62</v>
      </c>
      <c r="K41" s="60">
        <v>4.7000000000000002E-3</v>
      </c>
      <c r="L41" s="48"/>
      <c r="M41" s="48"/>
      <c r="N41" s="48"/>
      <c r="O41" s="48"/>
      <c r="P41" s="48"/>
      <c r="R41" s="48"/>
      <c r="S41" s="77" t="s">
        <v>62</v>
      </c>
      <c r="T41" s="60">
        <v>1.06E-2</v>
      </c>
      <c r="U41" s="60"/>
      <c r="V41" s="48"/>
      <c r="W41" s="48"/>
      <c r="X41" s="48"/>
      <c r="Y41" s="48"/>
    </row>
    <row r="42" spans="2:25" x14ac:dyDescent="0.25">
      <c r="B42" s="59" t="s">
        <v>61</v>
      </c>
      <c r="C42" s="60">
        <v>0.42309999999999998</v>
      </c>
      <c r="D42" s="60">
        <v>-1.7</v>
      </c>
      <c r="E42" s="48"/>
      <c r="F42" s="48"/>
      <c r="G42" s="48"/>
      <c r="H42" s="48"/>
      <c r="I42" s="48"/>
      <c r="J42" s="59" t="s">
        <v>61</v>
      </c>
      <c r="K42" s="60">
        <v>6.6699999999999995E-2</v>
      </c>
      <c r="L42" s="60"/>
      <c r="M42" s="48"/>
      <c r="N42" s="48"/>
      <c r="O42" s="48"/>
      <c r="P42" s="48"/>
      <c r="R42" s="48"/>
      <c r="S42" s="77" t="s">
        <v>61</v>
      </c>
      <c r="T42" s="60">
        <v>-1.15E-2</v>
      </c>
      <c r="U42" s="60"/>
      <c r="V42" s="48"/>
      <c r="W42" s="48"/>
      <c r="X42" s="48"/>
      <c r="Y42" s="48"/>
    </row>
    <row r="43" spans="2:25" x14ac:dyDescent="0.25">
      <c r="B43" s="91"/>
      <c r="C43" s="60"/>
      <c r="D43" s="60"/>
      <c r="E43" s="48"/>
      <c r="F43" s="48"/>
      <c r="G43" s="48"/>
      <c r="H43" s="48"/>
      <c r="I43" s="48"/>
      <c r="J43" s="59"/>
      <c r="K43" s="60"/>
      <c r="L43" s="60"/>
      <c r="M43" s="48"/>
      <c r="N43" s="48"/>
      <c r="O43" s="48"/>
      <c r="P43" s="48"/>
      <c r="R43" s="48"/>
      <c r="S43" s="77"/>
      <c r="T43" s="60"/>
      <c r="U43" s="60"/>
      <c r="V43" s="48"/>
      <c r="W43" s="48"/>
      <c r="X43" s="48"/>
      <c r="Y43" s="48"/>
    </row>
    <row r="44" spans="2:25" x14ac:dyDescent="0.25">
      <c r="B44" s="59"/>
      <c r="C44" s="60"/>
      <c r="D44" s="69"/>
      <c r="E44" s="48"/>
      <c r="F44" s="48"/>
      <c r="G44" s="48"/>
      <c r="H44" s="48"/>
      <c r="I44" s="48"/>
      <c r="R44" s="48"/>
    </row>
    <row r="45" spans="2:25" x14ac:dyDescent="0.25">
      <c r="B45" s="60"/>
      <c r="C45" s="60"/>
      <c r="D45" s="60"/>
      <c r="E45" s="48"/>
      <c r="F45" s="48"/>
      <c r="G45" s="48"/>
      <c r="H45" s="48"/>
      <c r="I45" s="48"/>
      <c r="R45" s="48"/>
    </row>
    <row r="46" spans="2:25" x14ac:dyDescent="0.25">
      <c r="B46" s="48"/>
      <c r="C46" s="48"/>
      <c r="D46" s="48"/>
      <c r="E46" s="48"/>
      <c r="F46" s="48"/>
      <c r="G46" s="48"/>
      <c r="H46" s="48"/>
      <c r="I46" s="48"/>
      <c r="R46" s="48"/>
    </row>
    <row r="47" spans="2:25" x14ac:dyDescent="0.25">
      <c r="B47" s="48"/>
      <c r="C47" s="48"/>
      <c r="D47" s="48"/>
      <c r="E47" s="48"/>
      <c r="F47" s="48"/>
      <c r="G47" s="48"/>
      <c r="H47" s="48"/>
      <c r="I47" s="48"/>
      <c r="R47" s="48"/>
    </row>
    <row r="48" spans="2:25" x14ac:dyDescent="0.25">
      <c r="B48" s="48"/>
      <c r="C48" s="48"/>
      <c r="D48" s="48"/>
      <c r="E48" s="48"/>
      <c r="F48" s="48"/>
      <c r="G48" s="48"/>
      <c r="H48" s="48"/>
      <c r="I48" s="48"/>
      <c r="R48" s="48"/>
    </row>
    <row r="59" spans="2:25" x14ac:dyDescent="0.25">
      <c r="B59" s="61"/>
      <c r="C59" s="48"/>
      <c r="D59" s="48"/>
      <c r="E59" s="48"/>
      <c r="F59" s="48"/>
      <c r="G59" s="48"/>
      <c r="H59" s="48"/>
      <c r="I59" s="48"/>
      <c r="R59" s="48"/>
    </row>
    <row r="60" spans="2:25" x14ac:dyDescent="0.25">
      <c r="J60" s="48"/>
      <c r="K60" s="48"/>
      <c r="L60" s="48"/>
      <c r="M60" s="48"/>
      <c r="N60" s="48"/>
      <c r="O60" s="48"/>
      <c r="P60" s="48"/>
      <c r="S60" s="48"/>
      <c r="T60" s="48"/>
      <c r="U60" s="48"/>
      <c r="V60" s="48"/>
      <c r="W60" s="48"/>
      <c r="X60" s="48"/>
      <c r="Y60" s="48"/>
    </row>
    <row r="61" spans="2:25" ht="15.75" thickBot="1" x14ac:dyDescent="0.3">
      <c r="B61" s="48"/>
      <c r="C61" s="48"/>
      <c r="D61" s="48"/>
      <c r="E61" s="48"/>
      <c r="F61" s="48"/>
      <c r="G61" s="48"/>
      <c r="H61" s="48"/>
      <c r="I61" s="48"/>
      <c r="J61" s="48" t="s">
        <v>80</v>
      </c>
      <c r="K61" s="48"/>
      <c r="L61" s="48"/>
      <c r="M61" s="48"/>
      <c r="N61" s="48"/>
      <c r="O61" s="48"/>
      <c r="P61" s="48"/>
      <c r="R61" s="48"/>
      <c r="S61" s="48" t="s">
        <v>141</v>
      </c>
      <c r="T61" s="48"/>
      <c r="U61" s="48"/>
      <c r="V61" s="48"/>
      <c r="W61" s="48"/>
      <c r="X61" s="48"/>
      <c r="Y61" s="48"/>
    </row>
    <row r="62" spans="2:25" ht="30.75" thickBot="1" x14ac:dyDescent="0.3">
      <c r="B62" s="60" t="s">
        <v>83</v>
      </c>
      <c r="C62" s="60"/>
      <c r="D62" s="60"/>
      <c r="E62" s="60"/>
      <c r="F62" s="60"/>
      <c r="G62" s="60"/>
      <c r="H62" s="60"/>
      <c r="I62" s="48"/>
      <c r="J62" s="51" t="s">
        <v>47</v>
      </c>
      <c r="K62" s="52"/>
      <c r="L62" s="52"/>
      <c r="M62" s="52">
        <v>8</v>
      </c>
      <c r="N62" s="52"/>
      <c r="O62" s="52">
        <v>5.01</v>
      </c>
      <c r="P62" s="53">
        <v>5</v>
      </c>
      <c r="Q62" s="67"/>
      <c r="R62" s="48"/>
      <c r="S62" s="51" t="s">
        <v>70</v>
      </c>
      <c r="T62" s="52">
        <v>0</v>
      </c>
      <c r="U62" s="75"/>
      <c r="V62" s="52">
        <v>30</v>
      </c>
      <c r="W62" s="52">
        <v>47.2</v>
      </c>
      <c r="X62" s="52">
        <v>59.1</v>
      </c>
      <c r="Y62" s="53">
        <v>99.7</v>
      </c>
    </row>
    <row r="63" spans="2:25" ht="30.75" thickBot="1" x14ac:dyDescent="0.3">
      <c r="B63" s="51" t="s">
        <v>47</v>
      </c>
      <c r="C63" s="52"/>
      <c r="D63" s="52"/>
      <c r="E63" s="52">
        <v>1.2</v>
      </c>
      <c r="F63" s="52"/>
      <c r="G63" s="52">
        <v>1.4</v>
      </c>
      <c r="H63" s="53">
        <v>2.2000000000000002</v>
      </c>
      <c r="I63" s="48"/>
      <c r="J63" s="54" t="s">
        <v>48</v>
      </c>
      <c r="K63" s="55">
        <v>0</v>
      </c>
      <c r="L63" s="55">
        <v>0.28999999999999998</v>
      </c>
      <c r="M63" s="56">
        <v>0.3</v>
      </c>
      <c r="N63" s="56">
        <v>0.69</v>
      </c>
      <c r="O63" s="57">
        <v>0.7</v>
      </c>
      <c r="P63" s="58">
        <v>1</v>
      </c>
      <c r="Q63" s="50"/>
      <c r="R63" s="48"/>
      <c r="S63" s="54" t="s">
        <v>69</v>
      </c>
      <c r="T63" s="55">
        <v>0</v>
      </c>
      <c r="U63" s="55">
        <v>0.28999999999999998</v>
      </c>
      <c r="V63" s="56">
        <v>0.3</v>
      </c>
      <c r="W63" s="56">
        <v>0.5</v>
      </c>
      <c r="X63" s="57">
        <v>0.7</v>
      </c>
      <c r="Y63" s="58">
        <v>1</v>
      </c>
    </row>
    <row r="64" spans="2:25" ht="30.75" thickBot="1" x14ac:dyDescent="0.3">
      <c r="B64" s="54" t="s">
        <v>48</v>
      </c>
      <c r="C64" s="55">
        <v>0</v>
      </c>
      <c r="D64" s="55">
        <v>0.28999999999999998</v>
      </c>
      <c r="E64" s="56">
        <v>0.3</v>
      </c>
      <c r="F64" s="56">
        <v>0.69</v>
      </c>
      <c r="G64" s="57">
        <v>0.7</v>
      </c>
      <c r="H64" s="58">
        <v>1</v>
      </c>
      <c r="I64" s="48"/>
      <c r="J64" s="48"/>
      <c r="K64" s="48"/>
      <c r="L64" s="48"/>
      <c r="M64" s="48"/>
      <c r="N64" s="48"/>
      <c r="O64" s="48"/>
      <c r="P64" s="48"/>
      <c r="R64" s="48"/>
      <c r="S64" s="60"/>
      <c r="T64" s="60"/>
      <c r="U64" s="60"/>
      <c r="V64" s="48"/>
      <c r="W64" s="48"/>
      <c r="X64" s="48"/>
      <c r="Y64" s="48"/>
    </row>
    <row r="65" spans="2:25" x14ac:dyDescent="0.25">
      <c r="B65" s="48"/>
      <c r="C65" s="48"/>
      <c r="D65" s="48"/>
      <c r="E65" s="48"/>
      <c r="F65" s="48"/>
      <c r="G65" s="48"/>
      <c r="H65" s="48"/>
      <c r="I65" s="48"/>
      <c r="J65" s="60"/>
      <c r="K65" s="72" t="s">
        <v>63</v>
      </c>
      <c r="L65" s="60"/>
      <c r="M65" s="48"/>
      <c r="N65" s="48"/>
      <c r="O65" s="48"/>
      <c r="P65" s="48"/>
      <c r="R65" s="48"/>
      <c r="S65" s="107"/>
      <c r="T65" s="74" t="s">
        <v>138</v>
      </c>
      <c r="U65" s="60"/>
      <c r="V65" s="48"/>
      <c r="W65" s="48"/>
      <c r="X65" s="48"/>
      <c r="Y65" s="48"/>
    </row>
    <row r="66" spans="2:25" x14ac:dyDescent="0.25">
      <c r="B66" s="60"/>
      <c r="C66" s="72" t="s">
        <v>63</v>
      </c>
      <c r="D66" s="72"/>
      <c r="E66" s="48"/>
      <c r="F66" s="48"/>
      <c r="G66" s="48"/>
      <c r="H66" s="48"/>
      <c r="I66" s="48"/>
      <c r="J66" s="59" t="s">
        <v>62</v>
      </c>
      <c r="K66" s="60">
        <v>-0.1338</v>
      </c>
      <c r="L66" s="60"/>
      <c r="M66" s="48"/>
      <c r="N66" s="48"/>
      <c r="O66" s="48"/>
      <c r="P66" s="48"/>
      <c r="R66" s="48"/>
      <c r="S66" s="71" t="s">
        <v>62</v>
      </c>
      <c r="T66" s="48">
        <v>1.03E-2</v>
      </c>
      <c r="U66" s="60"/>
      <c r="V66" s="48"/>
      <c r="W66" s="74"/>
      <c r="X66" s="48"/>
      <c r="Y66" s="48"/>
    </row>
    <row r="67" spans="2:25" x14ac:dyDescent="0.25">
      <c r="B67" s="60"/>
      <c r="C67" s="59" t="s">
        <v>82</v>
      </c>
      <c r="D67" s="59" t="s">
        <v>81</v>
      </c>
      <c r="E67" s="48"/>
      <c r="F67" s="48"/>
      <c r="G67" s="48"/>
      <c r="H67" s="48"/>
      <c r="I67" s="48"/>
      <c r="J67" s="59" t="s">
        <v>61</v>
      </c>
      <c r="K67" s="60">
        <v>1.3702000000000001</v>
      </c>
      <c r="L67" s="60"/>
      <c r="M67" s="48"/>
      <c r="N67" s="48"/>
      <c r="O67" s="48"/>
      <c r="P67" s="48"/>
      <c r="R67" s="48"/>
      <c r="S67" s="71" t="s">
        <v>61</v>
      </c>
      <c r="T67" s="48">
        <v>1.5299999999999999E-2</v>
      </c>
      <c r="U67" s="69"/>
      <c r="V67" s="62"/>
      <c r="W67" s="48"/>
      <c r="X67" s="48"/>
      <c r="Y67" s="48"/>
    </row>
    <row r="68" spans="2:25" x14ac:dyDescent="0.25">
      <c r="B68" s="59" t="s">
        <v>62</v>
      </c>
      <c r="C68" s="60">
        <v>2</v>
      </c>
      <c r="D68" s="60">
        <v>0.375</v>
      </c>
      <c r="E68" s="48"/>
      <c r="F68" s="48"/>
      <c r="G68" s="48"/>
      <c r="H68" s="48"/>
      <c r="I68" s="48"/>
      <c r="J68" s="60"/>
      <c r="K68" s="60"/>
      <c r="L68" s="69"/>
      <c r="M68" s="48"/>
      <c r="N68" s="48"/>
      <c r="O68" s="48"/>
      <c r="P68" s="48"/>
      <c r="R68" s="48"/>
    </row>
    <row r="69" spans="2:25" x14ac:dyDescent="0.25">
      <c r="B69" s="59" t="s">
        <v>61</v>
      </c>
      <c r="C69" s="60">
        <v>-2.1</v>
      </c>
      <c r="D69" s="60">
        <v>0.17499999999999999</v>
      </c>
      <c r="E69" s="48"/>
      <c r="F69" s="48"/>
      <c r="G69" s="48"/>
      <c r="H69" s="48"/>
      <c r="I69" s="48"/>
      <c r="J69" s="60"/>
      <c r="K69" s="60"/>
      <c r="L69" s="60"/>
      <c r="M69" s="48"/>
      <c r="N69" s="48"/>
      <c r="O69" s="48"/>
      <c r="P69" s="48"/>
      <c r="R69" s="48"/>
    </row>
    <row r="70" spans="2:25" x14ac:dyDescent="0.25">
      <c r="B70" s="59"/>
      <c r="C70" s="60"/>
      <c r="D70" s="69"/>
      <c r="E70" s="48"/>
      <c r="F70" s="48"/>
      <c r="G70" s="48"/>
      <c r="H70" s="48"/>
      <c r="I70" s="48"/>
      <c r="J70" s="48"/>
      <c r="K70" s="48"/>
      <c r="L70" s="48"/>
      <c r="M70" s="48"/>
      <c r="N70" s="48"/>
      <c r="O70" s="48"/>
      <c r="P70" s="48"/>
      <c r="R70" s="48"/>
    </row>
    <row r="71" spans="2:25" x14ac:dyDescent="0.25">
      <c r="B71" s="48"/>
      <c r="C71" s="48"/>
      <c r="D71" s="48"/>
      <c r="E71" s="48"/>
      <c r="F71" s="48"/>
      <c r="G71" s="48"/>
      <c r="H71" s="48"/>
      <c r="I71" s="48"/>
      <c r="J71" s="48"/>
      <c r="K71" s="48"/>
      <c r="L71" s="48"/>
      <c r="M71" s="48"/>
      <c r="N71" s="48"/>
      <c r="O71" s="48"/>
      <c r="P71" s="48"/>
      <c r="R71" s="48"/>
    </row>
    <row r="72" spans="2:25" x14ac:dyDescent="0.25">
      <c r="B72" s="48"/>
      <c r="C72" s="48"/>
      <c r="D72" s="48"/>
      <c r="E72" s="48"/>
      <c r="F72" s="48"/>
      <c r="G72" s="48"/>
      <c r="H72" s="48"/>
      <c r="I72" s="48"/>
      <c r="J72" s="48"/>
      <c r="K72" s="48"/>
      <c r="L72" s="48"/>
      <c r="M72" s="48"/>
      <c r="N72" s="48"/>
      <c r="O72" s="48"/>
      <c r="P72" s="48"/>
      <c r="R72" s="48"/>
    </row>
    <row r="73" spans="2:25" x14ac:dyDescent="0.25">
      <c r="J73" s="48"/>
      <c r="K73" s="48"/>
      <c r="L73" s="48"/>
      <c r="M73" s="48"/>
      <c r="N73" s="48"/>
      <c r="O73" s="48"/>
      <c r="P73" s="48"/>
    </row>
    <row r="74" spans="2:25" x14ac:dyDescent="0.25">
      <c r="J74" s="48"/>
      <c r="K74" s="48"/>
      <c r="L74" s="48"/>
      <c r="M74" s="48"/>
      <c r="N74" s="48"/>
      <c r="O74" s="48"/>
      <c r="P74" s="48"/>
    </row>
    <row r="75" spans="2:25" x14ac:dyDescent="0.25">
      <c r="J75" s="48"/>
      <c r="K75" s="48"/>
      <c r="L75" s="48"/>
      <c r="M75" s="48"/>
      <c r="N75" s="48"/>
      <c r="O75" s="48"/>
      <c r="P75" s="48"/>
    </row>
    <row r="76" spans="2:25" x14ac:dyDescent="0.25">
      <c r="J76" s="48"/>
      <c r="K76" s="48"/>
      <c r="L76" s="48"/>
      <c r="M76" s="48"/>
      <c r="N76" s="48"/>
      <c r="O76" s="48"/>
      <c r="P76" s="48"/>
    </row>
    <row r="77" spans="2:25" x14ac:dyDescent="0.25">
      <c r="J77" s="48"/>
      <c r="K77" s="48"/>
      <c r="L77" s="48"/>
      <c r="M77" s="48"/>
      <c r="N77" s="48"/>
      <c r="O77" s="48"/>
      <c r="P77" s="48"/>
    </row>
    <row r="78" spans="2:25" x14ac:dyDescent="0.25">
      <c r="J78" s="48"/>
      <c r="K78" s="48"/>
      <c r="L78" s="48"/>
      <c r="M78" s="48"/>
      <c r="N78" s="48"/>
      <c r="O78" s="48"/>
      <c r="P78" s="48"/>
    </row>
    <row r="79" spans="2:25" x14ac:dyDescent="0.25">
      <c r="J79" s="48"/>
      <c r="K79" s="48"/>
      <c r="L79" s="48"/>
      <c r="M79" s="48"/>
      <c r="N79" s="48"/>
      <c r="O79" s="48"/>
      <c r="P79" s="48"/>
    </row>
    <row r="80" spans="2:25" x14ac:dyDescent="0.25">
      <c r="J80" s="48"/>
      <c r="K80" s="48"/>
      <c r="L80" s="48"/>
      <c r="M80" s="48"/>
      <c r="N80" s="48"/>
      <c r="O80" s="48"/>
      <c r="P80" s="48"/>
    </row>
    <row r="81" spans="2:28" x14ac:dyDescent="0.25">
      <c r="B81" s="48"/>
      <c r="C81" s="48"/>
      <c r="D81" s="48"/>
      <c r="E81" s="49"/>
      <c r="F81" s="50"/>
      <c r="G81" s="50"/>
      <c r="H81" s="50"/>
      <c r="I81" s="48"/>
      <c r="J81" s="48"/>
      <c r="K81" s="48"/>
      <c r="L81" s="48"/>
      <c r="M81" s="48"/>
      <c r="N81" s="48"/>
      <c r="O81" s="48"/>
      <c r="P81" s="48"/>
      <c r="R81" s="48"/>
    </row>
    <row r="82" spans="2:28" x14ac:dyDescent="0.25">
      <c r="B82" s="48"/>
      <c r="C82" s="48"/>
      <c r="D82" s="48"/>
      <c r="E82" s="49"/>
      <c r="F82" s="50"/>
      <c r="G82" s="50"/>
      <c r="H82" s="50"/>
      <c r="I82" s="48"/>
      <c r="J82" s="48"/>
      <c r="K82" s="48"/>
      <c r="L82" s="48"/>
      <c r="M82" s="48"/>
      <c r="N82" s="48"/>
      <c r="O82" s="48"/>
      <c r="P82" s="48"/>
      <c r="R82" s="48"/>
    </row>
    <row r="83" spans="2:28" x14ac:dyDescent="0.25">
      <c r="B83" s="48"/>
      <c r="C83" s="48"/>
      <c r="D83" s="48"/>
      <c r="E83" s="48"/>
      <c r="F83" s="49"/>
      <c r="G83" s="49"/>
      <c r="H83" s="49"/>
      <c r="I83" s="48"/>
      <c r="R83" s="48"/>
    </row>
    <row r="84" spans="2:28" x14ac:dyDescent="0.25">
      <c r="B84" s="48"/>
      <c r="C84" s="48"/>
      <c r="D84" s="48"/>
      <c r="E84" s="48"/>
      <c r="F84" s="49"/>
      <c r="G84" s="49"/>
      <c r="H84" s="49"/>
      <c r="I84" s="48"/>
      <c r="R84" s="48"/>
    </row>
    <row r="85" spans="2:28" x14ac:dyDescent="0.25">
      <c r="B85" s="48"/>
      <c r="C85" s="48"/>
      <c r="D85" s="48"/>
      <c r="E85" s="48"/>
      <c r="F85" s="49"/>
      <c r="G85" s="49"/>
      <c r="H85" s="49"/>
      <c r="I85" s="48"/>
      <c r="R85" s="48"/>
    </row>
    <row r="86" spans="2:28" ht="15.75" thickBot="1" x14ac:dyDescent="0.3">
      <c r="B86" s="48"/>
      <c r="C86" s="48"/>
      <c r="D86" s="48"/>
      <c r="E86" s="48"/>
      <c r="F86" s="49"/>
      <c r="G86" s="49"/>
      <c r="H86" s="49"/>
      <c r="I86" s="48"/>
      <c r="J86" s="48" t="s">
        <v>79</v>
      </c>
      <c r="K86" s="48"/>
      <c r="L86" s="48"/>
      <c r="M86" s="48"/>
      <c r="N86" s="48"/>
      <c r="O86" s="48"/>
      <c r="P86" s="48"/>
      <c r="R86" s="48"/>
      <c r="S86" s="48" t="s">
        <v>147</v>
      </c>
      <c r="T86" s="48"/>
      <c r="U86" s="48"/>
      <c r="V86" s="48"/>
      <c r="W86" s="48"/>
      <c r="X86" s="48"/>
      <c r="Y86" s="48"/>
    </row>
    <row r="87" spans="2:28" ht="30" x14ac:dyDescent="0.25">
      <c r="B87" s="48"/>
      <c r="C87" s="48"/>
      <c r="D87" s="48"/>
      <c r="E87" s="48"/>
      <c r="F87" s="49"/>
      <c r="G87" s="49"/>
      <c r="H87" s="49"/>
      <c r="I87" s="48"/>
      <c r="J87" s="51" t="s">
        <v>47</v>
      </c>
      <c r="K87" s="70">
        <v>8.0668000000000006</v>
      </c>
      <c r="L87" s="83">
        <v>2.9416000000000002</v>
      </c>
      <c r="M87" s="65">
        <v>3.2</v>
      </c>
      <c r="N87" s="65">
        <v>7.8</v>
      </c>
      <c r="O87" s="65"/>
      <c r="P87" s="65">
        <v>4</v>
      </c>
      <c r="Q87" s="79">
        <v>7</v>
      </c>
      <c r="R87" s="48"/>
      <c r="S87" s="51" t="s">
        <v>70</v>
      </c>
      <c r="T87" s="52">
        <v>97.6</v>
      </c>
      <c r="U87" s="52"/>
      <c r="V87" s="52">
        <v>77.7</v>
      </c>
      <c r="W87" s="52">
        <v>52.9</v>
      </c>
      <c r="X87" s="52">
        <v>27.6</v>
      </c>
      <c r="Y87" s="53">
        <v>0</v>
      </c>
      <c r="AB87" s="120"/>
    </row>
    <row r="88" spans="2:28" ht="30.75" thickBot="1" x14ac:dyDescent="0.3">
      <c r="B88" s="48"/>
      <c r="C88" s="48"/>
      <c r="D88" s="48"/>
      <c r="E88" s="49"/>
      <c r="F88" s="49"/>
      <c r="G88" s="49"/>
      <c r="H88" s="49"/>
      <c r="I88" s="48"/>
      <c r="J88" s="54" t="s">
        <v>48</v>
      </c>
      <c r="K88" s="55">
        <v>0</v>
      </c>
      <c r="L88" s="55">
        <v>0</v>
      </c>
      <c r="M88" s="55">
        <v>0.28999999999999998</v>
      </c>
      <c r="N88" s="56">
        <v>0.3</v>
      </c>
      <c r="O88" s="56">
        <v>0.69</v>
      </c>
      <c r="P88" s="57">
        <v>1</v>
      </c>
      <c r="Q88" s="58">
        <v>1</v>
      </c>
      <c r="R88" s="48"/>
      <c r="S88" s="54" t="s">
        <v>69</v>
      </c>
      <c r="T88" s="55">
        <v>0</v>
      </c>
      <c r="U88" s="55">
        <v>0.28999999999999998</v>
      </c>
      <c r="V88" s="56">
        <v>0.3</v>
      </c>
      <c r="W88" s="56">
        <v>0.5</v>
      </c>
      <c r="X88" s="57">
        <v>0.7</v>
      </c>
      <c r="Y88" s="58">
        <v>1</v>
      </c>
      <c r="AB88" s="120"/>
    </row>
    <row r="89" spans="2:28" x14ac:dyDescent="0.25">
      <c r="B89" s="48"/>
      <c r="C89" s="48"/>
      <c r="D89" s="48"/>
      <c r="E89" s="49"/>
      <c r="F89" s="49"/>
      <c r="G89" s="49"/>
      <c r="H89" s="49"/>
      <c r="I89" s="48"/>
      <c r="J89" s="48"/>
      <c r="K89" s="48"/>
      <c r="L89" s="48"/>
      <c r="M89" s="48"/>
      <c r="N89" s="48"/>
      <c r="O89" s="48"/>
      <c r="P89" s="48"/>
      <c r="Q89" s="50"/>
      <c r="R89" s="48"/>
      <c r="S89" s="48"/>
      <c r="T89" s="48"/>
      <c r="U89" s="48"/>
      <c r="V89" s="48"/>
      <c r="W89" s="48"/>
      <c r="X89" s="48"/>
      <c r="Y89" s="48"/>
      <c r="AB89" s="120"/>
    </row>
    <row r="90" spans="2:28" x14ac:dyDescent="0.25">
      <c r="B90" s="48"/>
      <c r="C90" s="48"/>
      <c r="D90" s="48"/>
      <c r="E90" s="49"/>
      <c r="F90" s="49"/>
      <c r="G90" s="49"/>
      <c r="H90" s="49"/>
      <c r="I90" s="48"/>
      <c r="J90" s="60"/>
      <c r="K90" s="86" t="s">
        <v>65</v>
      </c>
      <c r="L90" s="82"/>
      <c r="M90" s="48"/>
      <c r="N90" s="48"/>
      <c r="O90" s="48"/>
      <c r="P90" s="48"/>
      <c r="R90" s="48"/>
      <c r="S90" s="107"/>
      <c r="T90" s="74" t="s">
        <v>138</v>
      </c>
      <c r="U90" s="48"/>
      <c r="V90" s="48"/>
      <c r="W90" s="48"/>
      <c r="X90" s="48"/>
      <c r="Y90" s="48"/>
      <c r="AB90" s="120"/>
    </row>
    <row r="91" spans="2:28" x14ac:dyDescent="0.25">
      <c r="B91" s="48"/>
      <c r="C91" s="48"/>
      <c r="D91" s="48"/>
      <c r="E91" s="49"/>
      <c r="F91" s="49"/>
      <c r="G91" s="49"/>
      <c r="H91" s="49"/>
      <c r="I91" s="48"/>
      <c r="J91" s="59" t="s">
        <v>62</v>
      </c>
      <c r="K91" s="60">
        <v>-0.23169999999999999</v>
      </c>
      <c r="L91" s="60"/>
      <c r="M91" s="48"/>
      <c r="N91" s="48"/>
      <c r="O91" s="48"/>
      <c r="P91" s="48"/>
      <c r="R91" s="48"/>
      <c r="S91" s="71" t="s">
        <v>62</v>
      </c>
      <c r="T91" s="48">
        <v>-9.7000000000000003E-3</v>
      </c>
      <c r="U91" s="48"/>
      <c r="V91" s="48"/>
      <c r="W91" s="71"/>
      <c r="X91" s="48"/>
      <c r="Y91" s="48"/>
      <c r="AB91" s="120"/>
    </row>
    <row r="92" spans="2:28" x14ac:dyDescent="0.25">
      <c r="B92" s="48"/>
      <c r="C92" s="48"/>
      <c r="D92" s="48"/>
      <c r="E92" s="49"/>
      <c r="F92" s="49"/>
      <c r="G92" s="49"/>
      <c r="H92" s="49"/>
      <c r="I92" s="48"/>
      <c r="J92" s="59" t="s">
        <v>61</v>
      </c>
      <c r="K92" s="60">
        <v>2.5503</v>
      </c>
      <c r="L92" s="60"/>
      <c r="M92" s="62"/>
      <c r="N92" s="48"/>
      <c r="O92" s="48"/>
      <c r="P92" s="48"/>
      <c r="R92" s="48"/>
      <c r="S92" s="71" t="s">
        <v>61</v>
      </c>
      <c r="T92" s="48">
        <v>0.99850000000000005</v>
      </c>
      <c r="U92" s="62"/>
      <c r="V92" s="62"/>
      <c r="W92" s="48"/>
      <c r="X92" s="48"/>
      <c r="Y92" s="48"/>
    </row>
    <row r="93" spans="2:28" x14ac:dyDescent="0.25">
      <c r="B93" s="49"/>
      <c r="C93" s="49"/>
      <c r="D93" s="49"/>
      <c r="E93" s="49"/>
      <c r="F93" s="49"/>
      <c r="G93" s="49"/>
      <c r="H93" s="49"/>
      <c r="I93" s="48"/>
      <c r="J93" s="59" t="s">
        <v>64</v>
      </c>
      <c r="K93" s="60">
        <v>-5.4969999999999999</v>
      </c>
      <c r="L93" s="69"/>
      <c r="M93" s="48"/>
      <c r="N93" s="48"/>
      <c r="O93" s="48"/>
      <c r="P93" s="48"/>
      <c r="R93" s="48"/>
    </row>
    <row r="94" spans="2:28" x14ac:dyDescent="0.25">
      <c r="B94" s="48"/>
      <c r="C94" s="48"/>
      <c r="D94" s="48"/>
      <c r="E94" s="48"/>
      <c r="F94" s="48"/>
      <c r="G94" s="48"/>
      <c r="H94" s="48"/>
      <c r="I94" s="48"/>
      <c r="J94" s="48"/>
      <c r="K94" s="48"/>
      <c r="L94" s="48"/>
      <c r="M94" s="48"/>
      <c r="N94" s="48"/>
      <c r="O94" s="48"/>
      <c r="P94" s="48"/>
      <c r="R94" s="48"/>
    </row>
    <row r="95" spans="2:28" x14ac:dyDescent="0.25">
      <c r="B95" s="48"/>
      <c r="C95" s="48"/>
      <c r="D95" s="48"/>
      <c r="E95" s="48"/>
      <c r="F95" s="48"/>
      <c r="G95" s="48"/>
      <c r="H95" s="48"/>
      <c r="I95" s="48"/>
      <c r="J95" s="48"/>
      <c r="K95" s="48"/>
      <c r="L95" s="48"/>
      <c r="M95" s="48"/>
      <c r="N95" s="48"/>
      <c r="O95" s="48"/>
      <c r="P95" s="48"/>
      <c r="R95" s="48"/>
    </row>
    <row r="96" spans="2:28" x14ac:dyDescent="0.25">
      <c r="B96" s="48"/>
      <c r="C96" s="48"/>
      <c r="D96" s="48"/>
      <c r="E96" s="48"/>
      <c r="F96" s="48"/>
      <c r="G96" s="48"/>
      <c r="H96" s="48"/>
      <c r="I96" s="48"/>
      <c r="J96" s="48"/>
      <c r="K96" s="48"/>
      <c r="L96" s="48"/>
      <c r="M96" s="48"/>
      <c r="N96" s="48"/>
      <c r="O96" s="48"/>
      <c r="P96" s="48"/>
      <c r="R96" s="48"/>
    </row>
    <row r="97" spans="2:25" x14ac:dyDescent="0.25">
      <c r="B97" s="48"/>
      <c r="C97" s="48"/>
      <c r="D97" s="48"/>
      <c r="E97" s="48"/>
      <c r="F97" s="48"/>
      <c r="G97" s="48"/>
      <c r="H97" s="48"/>
      <c r="I97" s="48"/>
      <c r="J97" s="48"/>
      <c r="K97" s="48"/>
      <c r="L97" s="48"/>
      <c r="M97" s="48"/>
      <c r="N97" s="48"/>
      <c r="O97" s="48"/>
      <c r="P97" s="48"/>
      <c r="R97" s="48"/>
    </row>
    <row r="98" spans="2:25" x14ac:dyDescent="0.25">
      <c r="B98" s="48"/>
      <c r="C98" s="48"/>
      <c r="D98" s="48"/>
      <c r="E98" s="48"/>
      <c r="F98" s="48"/>
      <c r="G98" s="48"/>
      <c r="H98" s="48"/>
      <c r="I98" s="48"/>
      <c r="J98" s="48"/>
      <c r="K98" s="48"/>
      <c r="L98" s="48"/>
      <c r="M98" s="48"/>
      <c r="N98" s="48"/>
      <c r="O98" s="48"/>
      <c r="P98" s="48"/>
      <c r="R98" s="48"/>
    </row>
    <row r="99" spans="2:25" x14ac:dyDescent="0.25">
      <c r="B99" s="48"/>
      <c r="C99" s="48"/>
      <c r="D99" s="48"/>
      <c r="E99" s="48"/>
      <c r="F99" s="48"/>
      <c r="G99" s="48"/>
      <c r="H99" s="48"/>
      <c r="I99" s="48"/>
      <c r="R99" s="48"/>
    </row>
    <row r="111" spans="2:25" ht="15.75" thickBot="1" x14ac:dyDescent="0.3">
      <c r="J111" s="48" t="s">
        <v>78</v>
      </c>
      <c r="K111" s="48"/>
      <c r="L111" s="48"/>
      <c r="M111" s="48"/>
      <c r="N111" s="48"/>
      <c r="O111" s="48"/>
      <c r="P111" s="48"/>
      <c r="S111" s="48" t="s">
        <v>142</v>
      </c>
      <c r="T111" s="48"/>
      <c r="U111" s="48"/>
      <c r="V111" s="48"/>
      <c r="W111" s="48"/>
      <c r="X111" s="48"/>
      <c r="Y111" s="48"/>
    </row>
    <row r="112" spans="2:25" x14ac:dyDescent="0.25">
      <c r="J112" s="238" t="s">
        <v>47</v>
      </c>
      <c r="K112" s="65"/>
      <c r="L112" s="65"/>
      <c r="M112" s="65">
        <v>3</v>
      </c>
      <c r="N112" s="65"/>
      <c r="O112" s="65"/>
      <c r="P112" s="79">
        <v>4</v>
      </c>
      <c r="S112" s="51" t="s">
        <v>70</v>
      </c>
      <c r="T112" s="52">
        <v>0</v>
      </c>
      <c r="U112" s="52"/>
      <c r="V112" s="52">
        <v>23.2</v>
      </c>
      <c r="W112" s="52">
        <v>36.6</v>
      </c>
      <c r="X112" s="52">
        <v>48.3</v>
      </c>
      <c r="Y112" s="53">
        <v>68.2</v>
      </c>
    </row>
    <row r="113" spans="10:25" ht="15.75" thickBot="1" x14ac:dyDescent="0.3">
      <c r="J113" s="239"/>
      <c r="K113" s="50"/>
      <c r="L113" s="50"/>
      <c r="M113" s="50">
        <v>7</v>
      </c>
      <c r="N113" s="50"/>
      <c r="O113" s="50"/>
      <c r="P113" s="81">
        <v>5.5</v>
      </c>
      <c r="R113" s="48"/>
      <c r="S113" s="54" t="s">
        <v>69</v>
      </c>
      <c r="T113" s="55">
        <v>0</v>
      </c>
      <c r="U113" s="55">
        <v>0.28999999999999998</v>
      </c>
      <c r="V113" s="56">
        <v>0.3</v>
      </c>
      <c r="W113" s="56">
        <v>0.5</v>
      </c>
      <c r="X113" s="57">
        <v>0.7</v>
      </c>
      <c r="Y113" s="58">
        <v>1</v>
      </c>
    </row>
    <row r="114" spans="10:25" ht="30.75" thickBot="1" x14ac:dyDescent="0.3">
      <c r="J114" s="54" t="s">
        <v>48</v>
      </c>
      <c r="K114" s="55">
        <v>0</v>
      </c>
      <c r="L114" s="55">
        <v>0.28999999999999998</v>
      </c>
      <c r="M114" s="56">
        <v>0.3</v>
      </c>
      <c r="N114" s="56">
        <v>0.69</v>
      </c>
      <c r="O114" s="57">
        <v>0.7</v>
      </c>
      <c r="P114" s="58">
        <v>1</v>
      </c>
      <c r="R114" s="48"/>
      <c r="S114" s="48"/>
      <c r="T114" s="48"/>
      <c r="U114" s="48"/>
      <c r="V114" s="48"/>
      <c r="W114" s="48"/>
      <c r="X114" s="48"/>
      <c r="Y114" s="48"/>
    </row>
    <row r="115" spans="10:25" x14ac:dyDescent="0.25">
      <c r="J115" s="48"/>
      <c r="K115" s="48"/>
      <c r="L115" s="48"/>
      <c r="M115" s="48"/>
      <c r="N115" s="48"/>
      <c r="O115" s="48"/>
      <c r="P115" s="48"/>
      <c r="R115" s="48"/>
      <c r="S115" s="48"/>
      <c r="T115" s="82" t="s">
        <v>138</v>
      </c>
      <c r="U115" s="82"/>
      <c r="V115" s="48"/>
      <c r="W115" s="48"/>
      <c r="X115" s="48"/>
      <c r="Y115" s="48"/>
    </row>
    <row r="116" spans="10:25" x14ac:dyDescent="0.25">
      <c r="J116" s="60"/>
      <c r="K116" s="241" t="s">
        <v>63</v>
      </c>
      <c r="L116" s="241"/>
      <c r="M116" s="242"/>
      <c r="N116" s="242"/>
      <c r="O116" s="242"/>
      <c r="P116" s="48"/>
      <c r="R116" s="48"/>
      <c r="S116" s="60"/>
      <c r="T116" s="71"/>
      <c r="U116" s="106"/>
      <c r="V116" s="48"/>
      <c r="W116" s="48"/>
      <c r="X116" s="48"/>
      <c r="Y116" s="48"/>
    </row>
    <row r="117" spans="10:25" x14ac:dyDescent="0.25">
      <c r="J117" s="60"/>
      <c r="K117" s="60" t="s">
        <v>77</v>
      </c>
      <c r="L117" s="60" t="s">
        <v>76</v>
      </c>
      <c r="M117" s="48"/>
      <c r="N117" s="48"/>
      <c r="O117" s="48"/>
      <c r="P117" s="48"/>
      <c r="R117" s="48"/>
      <c r="S117" s="77" t="s">
        <v>62</v>
      </c>
      <c r="T117" s="60">
        <v>1.4800000000000001E-2</v>
      </c>
      <c r="U117" s="60"/>
      <c r="V117" s="48"/>
      <c r="W117" s="48"/>
      <c r="X117" s="48"/>
      <c r="Y117" s="48"/>
    </row>
    <row r="118" spans="10:25" x14ac:dyDescent="0.25">
      <c r="J118" s="59" t="s">
        <v>62</v>
      </c>
      <c r="K118" s="60">
        <v>0.7</v>
      </c>
      <c r="L118" s="60">
        <v>-0.4667</v>
      </c>
      <c r="M118" s="48"/>
      <c r="N118" s="48"/>
      <c r="O118" s="48"/>
      <c r="P118" s="48"/>
      <c r="R118" s="48"/>
      <c r="S118" s="77" t="s">
        <v>61</v>
      </c>
      <c r="T118" s="60">
        <v>-2.1399999999999999E-2</v>
      </c>
      <c r="U118" s="60"/>
      <c r="V118" s="48"/>
      <c r="W118" s="48"/>
      <c r="X118" s="48"/>
      <c r="Y118" s="48"/>
    </row>
    <row r="119" spans="10:25" x14ac:dyDescent="0.25">
      <c r="J119" s="59" t="s">
        <v>61</v>
      </c>
      <c r="K119" s="60">
        <v>-1.8</v>
      </c>
      <c r="L119" s="60">
        <v>3.5667</v>
      </c>
      <c r="M119" s="48"/>
      <c r="N119" s="48"/>
      <c r="O119" s="48"/>
      <c r="P119" s="48"/>
      <c r="R119" s="48"/>
      <c r="S119" s="77"/>
      <c r="T119" s="60"/>
      <c r="U119" s="60"/>
      <c r="V119" s="62"/>
      <c r="W119" s="48"/>
      <c r="X119" s="48"/>
      <c r="Y119" s="48"/>
    </row>
    <row r="120" spans="10:25" x14ac:dyDescent="0.25">
      <c r="J120" s="48"/>
      <c r="K120" s="48"/>
      <c r="L120" s="48"/>
      <c r="M120" s="48"/>
      <c r="N120" s="48"/>
      <c r="O120" s="48"/>
      <c r="P120" s="48"/>
      <c r="R120" s="48"/>
      <c r="S120" s="48"/>
      <c r="T120" s="48"/>
      <c r="U120" s="48"/>
      <c r="V120" s="48"/>
      <c r="W120" s="48"/>
      <c r="X120" s="48"/>
      <c r="Y120" s="48"/>
    </row>
    <row r="121" spans="10:25" x14ac:dyDescent="0.25">
      <c r="J121" s="48"/>
      <c r="K121" s="48"/>
      <c r="L121" s="48"/>
      <c r="M121" s="48"/>
      <c r="N121" s="48"/>
      <c r="O121" s="48"/>
      <c r="P121" s="48"/>
      <c r="R121" s="48"/>
      <c r="S121" s="48"/>
      <c r="T121" s="48"/>
      <c r="U121" s="48"/>
      <c r="V121" s="48"/>
      <c r="W121" s="48"/>
      <c r="X121" s="48"/>
      <c r="Y121" s="48"/>
    </row>
    <row r="122" spans="10:25" x14ac:dyDescent="0.25">
      <c r="J122" s="48"/>
      <c r="K122" s="48"/>
      <c r="L122" s="48"/>
      <c r="M122" s="48"/>
      <c r="N122" s="48"/>
      <c r="O122" s="48"/>
      <c r="P122" s="48"/>
      <c r="R122" s="48"/>
      <c r="S122" s="48"/>
      <c r="T122" s="48"/>
      <c r="U122" s="48"/>
      <c r="V122" s="48"/>
      <c r="W122" s="48"/>
      <c r="X122" s="48"/>
      <c r="Y122" s="48"/>
    </row>
    <row r="123" spans="10:25" x14ac:dyDescent="0.25">
      <c r="J123" s="48"/>
      <c r="K123" s="48"/>
      <c r="L123" s="48"/>
      <c r="M123" s="48"/>
      <c r="N123" s="48"/>
      <c r="O123" s="48"/>
      <c r="P123" s="48"/>
      <c r="R123" s="48"/>
      <c r="S123" s="48"/>
      <c r="T123" s="48"/>
      <c r="U123" s="48"/>
      <c r="V123" s="48"/>
      <c r="W123" s="48"/>
      <c r="X123" s="48"/>
      <c r="Y123" s="48"/>
    </row>
    <row r="124" spans="10:25" x14ac:dyDescent="0.25">
      <c r="R124" s="48"/>
      <c r="S124" s="48"/>
      <c r="T124" s="48"/>
      <c r="U124" s="48"/>
      <c r="V124" s="48"/>
      <c r="W124" s="48"/>
      <c r="X124" s="48"/>
      <c r="Y124" s="48"/>
    </row>
    <row r="125" spans="10:25" x14ac:dyDescent="0.25">
      <c r="S125" s="48"/>
      <c r="T125" s="48"/>
      <c r="U125" s="48"/>
      <c r="V125" s="48"/>
      <c r="W125" s="48"/>
      <c r="X125" s="48"/>
      <c r="Y125" s="48"/>
    </row>
    <row r="126" spans="10:25" x14ac:dyDescent="0.25">
      <c r="S126" s="48"/>
      <c r="T126" s="48"/>
      <c r="U126" s="48"/>
      <c r="V126" s="48"/>
      <c r="W126" s="48"/>
      <c r="X126" s="48"/>
      <c r="Y126" s="48"/>
    </row>
    <row r="127" spans="10:25" x14ac:dyDescent="0.25">
      <c r="S127" s="48"/>
      <c r="T127" s="48"/>
      <c r="U127" s="48"/>
      <c r="V127" s="48"/>
      <c r="W127" s="48"/>
      <c r="X127" s="48"/>
      <c r="Y127" s="48"/>
    </row>
    <row r="128" spans="10:25" x14ac:dyDescent="0.25">
      <c r="S128" s="48"/>
      <c r="T128" s="48"/>
      <c r="U128" s="48"/>
      <c r="V128" s="48"/>
      <c r="W128" s="48"/>
      <c r="X128" s="48"/>
      <c r="Y128" s="48"/>
    </row>
    <row r="129" spans="2:25" x14ac:dyDescent="0.25">
      <c r="S129" s="48"/>
      <c r="T129" s="48"/>
      <c r="U129" s="48"/>
      <c r="V129" s="48"/>
      <c r="W129" s="48"/>
      <c r="X129" s="48"/>
      <c r="Y129" s="48"/>
    </row>
    <row r="130" spans="2:25" x14ac:dyDescent="0.25">
      <c r="J130" s="48"/>
      <c r="K130" s="48"/>
      <c r="L130" s="48"/>
      <c r="M130" s="48"/>
      <c r="N130" s="48"/>
      <c r="O130" s="48"/>
      <c r="P130" s="48"/>
      <c r="S130" s="48"/>
      <c r="T130" s="48"/>
      <c r="U130" s="48"/>
      <c r="V130" s="48"/>
      <c r="W130" s="48"/>
      <c r="X130" s="48"/>
      <c r="Y130" s="48"/>
    </row>
    <row r="131" spans="2:25" x14ac:dyDescent="0.25">
      <c r="J131" s="48"/>
      <c r="K131" s="48"/>
      <c r="L131" s="48"/>
      <c r="M131" s="48"/>
      <c r="N131" s="48"/>
      <c r="O131" s="48"/>
      <c r="P131" s="48"/>
      <c r="S131" s="48"/>
      <c r="T131" s="48"/>
      <c r="U131" s="48"/>
      <c r="V131" s="48"/>
      <c r="W131" s="48"/>
      <c r="X131" s="48"/>
      <c r="Y131" s="48"/>
    </row>
    <row r="132" spans="2:25" x14ac:dyDescent="0.25">
      <c r="B132" s="50"/>
      <c r="J132" s="48"/>
      <c r="K132" s="48"/>
      <c r="L132" s="48"/>
      <c r="M132" s="48"/>
      <c r="N132" s="48"/>
      <c r="O132" s="48"/>
      <c r="P132" s="48"/>
      <c r="S132" s="48"/>
      <c r="T132" s="48"/>
      <c r="U132" s="48"/>
      <c r="V132" s="48"/>
      <c r="W132" s="48"/>
      <c r="X132" s="48"/>
      <c r="Y132" s="48"/>
    </row>
    <row r="133" spans="2:25" x14ac:dyDescent="0.25">
      <c r="B133" s="49"/>
      <c r="J133" s="48"/>
      <c r="K133" s="48"/>
      <c r="L133" s="48"/>
      <c r="M133" s="48"/>
      <c r="N133" s="48"/>
      <c r="O133" s="48"/>
      <c r="P133" s="48"/>
      <c r="S133" s="48"/>
      <c r="T133" s="48"/>
      <c r="U133" s="48"/>
      <c r="V133" s="48"/>
      <c r="W133" s="48"/>
      <c r="X133" s="48"/>
      <c r="Y133" s="48"/>
    </row>
    <row r="134" spans="2:25" x14ac:dyDescent="0.25">
      <c r="J134" s="48"/>
      <c r="K134" s="48"/>
      <c r="L134" s="48"/>
      <c r="M134" s="48"/>
      <c r="N134" s="48"/>
      <c r="O134" s="48"/>
      <c r="P134" s="48"/>
      <c r="S134" s="48"/>
      <c r="T134" s="48"/>
      <c r="U134" s="48"/>
      <c r="V134" s="48"/>
      <c r="W134" s="48"/>
      <c r="X134" s="48"/>
      <c r="Y134" s="48"/>
    </row>
    <row r="135" spans="2:25" x14ac:dyDescent="0.25">
      <c r="J135" s="48"/>
      <c r="K135" s="48"/>
      <c r="L135" s="48"/>
      <c r="M135" s="48"/>
      <c r="N135" s="48"/>
      <c r="O135" s="48"/>
      <c r="P135" s="48"/>
      <c r="S135" s="48"/>
      <c r="T135" s="48"/>
      <c r="U135" s="48"/>
      <c r="V135" s="48"/>
      <c r="W135" s="48"/>
      <c r="X135" s="48"/>
      <c r="Y135" s="48"/>
    </row>
    <row r="136" spans="2:25" x14ac:dyDescent="0.25">
      <c r="J136" s="48"/>
      <c r="K136" s="48"/>
      <c r="L136" s="48"/>
      <c r="M136" s="48"/>
      <c r="N136" s="48"/>
      <c r="O136" s="48"/>
      <c r="P136" s="48"/>
      <c r="S136" s="48"/>
      <c r="T136" s="48"/>
      <c r="U136" s="48"/>
      <c r="V136" s="48"/>
      <c r="W136" s="48"/>
      <c r="X136" s="48"/>
      <c r="Y136" s="48"/>
    </row>
    <row r="137" spans="2:25" ht="30" customHeight="1" thickBot="1" x14ac:dyDescent="0.3">
      <c r="J137" s="243" t="s">
        <v>75</v>
      </c>
      <c r="K137" s="244"/>
      <c r="L137" s="244"/>
      <c r="M137" s="244"/>
      <c r="N137" s="244"/>
      <c r="O137" s="244"/>
      <c r="P137" s="244"/>
      <c r="S137" s="48" t="s">
        <v>143</v>
      </c>
      <c r="T137" s="48"/>
      <c r="U137" s="48"/>
      <c r="V137" s="48"/>
      <c r="W137" s="48"/>
      <c r="X137" s="48"/>
      <c r="Y137" s="48"/>
    </row>
    <row r="138" spans="2:25" ht="30" x14ac:dyDescent="0.25">
      <c r="J138" s="51" t="s">
        <v>47</v>
      </c>
      <c r="K138" s="52">
        <v>8</v>
      </c>
      <c r="L138" s="52"/>
      <c r="M138" s="65"/>
      <c r="N138" s="52"/>
      <c r="O138" s="52">
        <v>4</v>
      </c>
      <c r="P138" s="53">
        <v>0.6</v>
      </c>
      <c r="S138" s="51" t="s">
        <v>70</v>
      </c>
      <c r="T138" s="52">
        <v>0</v>
      </c>
      <c r="U138" s="52"/>
      <c r="V138" s="52">
        <v>34.6</v>
      </c>
      <c r="W138" s="52">
        <v>46</v>
      </c>
      <c r="X138" s="52">
        <v>60</v>
      </c>
      <c r="Y138" s="53">
        <v>75.400000000000006</v>
      </c>
    </row>
    <row r="139" spans="2:25" ht="30.75" customHeight="1" thickBot="1" x14ac:dyDescent="0.3">
      <c r="J139" s="54" t="s">
        <v>48</v>
      </c>
      <c r="K139" s="55">
        <v>0</v>
      </c>
      <c r="L139" s="55">
        <v>0.28999999999999998</v>
      </c>
      <c r="M139" s="56">
        <v>0.3</v>
      </c>
      <c r="N139" s="56">
        <v>0.69</v>
      </c>
      <c r="O139" s="57">
        <v>0.7</v>
      </c>
      <c r="P139" s="58">
        <v>1</v>
      </c>
      <c r="Q139" s="50"/>
      <c r="S139" s="54" t="s">
        <v>69</v>
      </c>
      <c r="T139" s="55">
        <v>0</v>
      </c>
      <c r="U139" s="55">
        <v>0.28999999999999998</v>
      </c>
      <c r="V139" s="56">
        <v>0.3</v>
      </c>
      <c r="W139" s="56">
        <v>0.5</v>
      </c>
      <c r="X139" s="57">
        <v>0.7</v>
      </c>
      <c r="Y139" s="58">
        <v>1</v>
      </c>
    </row>
    <row r="140" spans="2:25" x14ac:dyDescent="0.25">
      <c r="J140" s="48"/>
      <c r="K140" s="48"/>
      <c r="L140" s="48"/>
      <c r="M140" s="48"/>
      <c r="N140" s="48"/>
      <c r="O140" s="48"/>
      <c r="P140" s="48"/>
      <c r="Q140" s="50"/>
      <c r="S140" s="48"/>
      <c r="T140" s="48"/>
      <c r="U140" s="48"/>
      <c r="V140" s="48"/>
      <c r="W140" s="48"/>
      <c r="X140" s="48"/>
      <c r="Y140" s="48"/>
    </row>
    <row r="141" spans="2:25" x14ac:dyDescent="0.25">
      <c r="J141" s="48"/>
      <c r="K141" s="86" t="s">
        <v>65</v>
      </c>
      <c r="L141" s="72"/>
      <c r="M141" s="48"/>
      <c r="N141" s="48"/>
      <c r="O141" s="48"/>
      <c r="P141" s="48"/>
      <c r="Q141" s="50"/>
      <c r="R141" s="48"/>
      <c r="S141" s="48"/>
      <c r="T141" s="107" t="s">
        <v>63</v>
      </c>
      <c r="U141" s="107"/>
      <c r="V141" s="48"/>
      <c r="W141" s="48"/>
      <c r="X141" s="48"/>
      <c r="Y141" s="48"/>
    </row>
    <row r="142" spans="2:25" x14ac:dyDescent="0.25">
      <c r="J142" s="59" t="s">
        <v>62</v>
      </c>
      <c r="K142" s="48">
        <v>-1.1724999999999999E-2</v>
      </c>
      <c r="L142" s="48"/>
      <c r="M142" s="48"/>
      <c r="N142" s="48"/>
      <c r="O142" s="48"/>
      <c r="P142" s="48"/>
      <c r="R142" s="48"/>
      <c r="S142" s="48"/>
      <c r="T142" s="71"/>
      <c r="U142" s="106"/>
      <c r="V142" s="48"/>
      <c r="W142" s="48"/>
      <c r="X142" s="48"/>
      <c r="Y142" s="48"/>
    </row>
    <row r="143" spans="2:25" x14ac:dyDescent="0.25">
      <c r="J143" s="59" t="s">
        <v>61</v>
      </c>
      <c r="K143" s="60">
        <v>-3.4299999999999997E-2</v>
      </c>
      <c r="L143" s="60"/>
      <c r="M143" s="48"/>
      <c r="N143" s="48"/>
      <c r="O143" s="48"/>
      <c r="P143" s="48"/>
      <c r="R143" s="48"/>
      <c r="S143" s="77" t="s">
        <v>62</v>
      </c>
      <c r="T143" s="60">
        <v>1.3100000000000001E-2</v>
      </c>
      <c r="U143" s="60"/>
      <c r="V143" s="48"/>
      <c r="W143" s="48"/>
      <c r="X143" s="48"/>
      <c r="Y143" s="48"/>
    </row>
    <row r="144" spans="2:25" x14ac:dyDescent="0.25">
      <c r="J144" s="59" t="s">
        <v>64</v>
      </c>
      <c r="K144" s="60">
        <v>1.0248010000000001</v>
      </c>
      <c r="L144" s="60"/>
      <c r="M144" s="62"/>
      <c r="N144" s="48"/>
      <c r="O144" s="48"/>
      <c r="P144" s="48"/>
      <c r="R144" s="48"/>
      <c r="S144" s="77" t="s">
        <v>61</v>
      </c>
      <c r="T144" s="60">
        <v>-6.5699999999999995E-2</v>
      </c>
      <c r="U144" s="60"/>
      <c r="V144" s="48"/>
      <c r="W144" s="48"/>
      <c r="X144" s="48"/>
      <c r="Y144" s="48"/>
    </row>
    <row r="145" spans="10:25" x14ac:dyDescent="0.25">
      <c r="J145" s="60"/>
      <c r="K145" s="60"/>
      <c r="L145" s="60"/>
      <c r="M145" s="48"/>
      <c r="N145" s="48"/>
      <c r="O145" s="48"/>
      <c r="P145" s="48"/>
      <c r="R145" s="48"/>
      <c r="S145" s="77"/>
      <c r="T145" s="60"/>
      <c r="U145" s="60"/>
      <c r="V145" s="48"/>
      <c r="W145" s="48"/>
      <c r="X145" s="48"/>
      <c r="Y145" s="48"/>
    </row>
    <row r="146" spans="10:25" x14ac:dyDescent="0.25">
      <c r="J146" s="48"/>
      <c r="K146" s="48"/>
      <c r="L146" s="48"/>
      <c r="M146" s="48"/>
      <c r="N146" s="48"/>
      <c r="O146" s="48"/>
      <c r="P146" s="48"/>
      <c r="R146" s="48"/>
      <c r="S146" s="48"/>
      <c r="T146" s="48"/>
      <c r="U146" s="48"/>
      <c r="V146" s="48"/>
      <c r="W146" s="48"/>
      <c r="X146" s="48"/>
      <c r="Y146" s="48"/>
    </row>
    <row r="147" spans="10:25" x14ac:dyDescent="0.25">
      <c r="J147" s="48"/>
      <c r="K147" s="48"/>
      <c r="L147" s="48"/>
      <c r="M147" s="48"/>
      <c r="N147" s="48"/>
      <c r="O147" s="48"/>
      <c r="P147" s="48"/>
      <c r="R147" s="48"/>
      <c r="S147" s="48"/>
      <c r="T147" s="48"/>
      <c r="U147" s="48"/>
      <c r="V147" s="48"/>
      <c r="W147" s="48"/>
      <c r="X147" s="48"/>
      <c r="Y147" s="48"/>
    </row>
    <row r="148" spans="10:25" x14ac:dyDescent="0.25">
      <c r="J148" s="48"/>
      <c r="K148" s="48"/>
      <c r="L148" s="48"/>
      <c r="M148" s="48"/>
      <c r="N148" s="48"/>
      <c r="O148" s="48"/>
      <c r="P148" s="48"/>
      <c r="R148" s="48"/>
      <c r="S148" s="48"/>
      <c r="T148" s="48"/>
      <c r="U148" s="48"/>
      <c r="V148" s="48"/>
      <c r="W148" s="48"/>
      <c r="X148" s="48"/>
      <c r="Y148" s="48"/>
    </row>
    <row r="149" spans="10:25" x14ac:dyDescent="0.25">
      <c r="J149" s="48"/>
      <c r="K149" s="48"/>
      <c r="L149" s="48"/>
      <c r="M149" s="48"/>
      <c r="N149" s="48"/>
      <c r="O149" s="48"/>
      <c r="P149" s="48"/>
      <c r="R149" s="48"/>
      <c r="S149" s="48"/>
      <c r="T149" s="48"/>
      <c r="U149" s="48"/>
      <c r="V149" s="48"/>
      <c r="W149" s="48"/>
      <c r="X149" s="48"/>
      <c r="Y149" s="48"/>
    </row>
    <row r="150" spans="10:25" x14ac:dyDescent="0.25">
      <c r="J150" s="48"/>
      <c r="K150" s="48"/>
      <c r="L150" s="48"/>
      <c r="M150" s="48"/>
      <c r="N150" s="48"/>
      <c r="O150" s="48"/>
      <c r="P150" s="48"/>
      <c r="R150" s="48"/>
      <c r="S150" s="48"/>
      <c r="T150" s="48"/>
      <c r="U150" s="48"/>
      <c r="V150" s="48"/>
      <c r="W150" s="48"/>
      <c r="X150" s="48"/>
      <c r="Y150" s="48"/>
    </row>
    <row r="151" spans="10:25" x14ac:dyDescent="0.25">
      <c r="J151" s="48"/>
      <c r="K151" s="48"/>
      <c r="L151" s="48"/>
      <c r="M151" s="48"/>
      <c r="N151" s="48"/>
      <c r="O151" s="48"/>
      <c r="P151" s="48"/>
      <c r="R151" s="48"/>
      <c r="S151" s="48"/>
      <c r="T151" s="48"/>
      <c r="U151" s="48"/>
      <c r="V151" s="48"/>
      <c r="W151" s="48"/>
      <c r="X151" s="48"/>
      <c r="Y151" s="48"/>
    </row>
    <row r="152" spans="10:25" x14ac:dyDescent="0.25">
      <c r="R152" s="48"/>
      <c r="S152" s="48"/>
      <c r="T152" s="48"/>
      <c r="U152" s="48"/>
      <c r="V152" s="48"/>
      <c r="W152" s="48"/>
      <c r="X152" s="48"/>
      <c r="Y152" s="48"/>
    </row>
    <row r="153" spans="10:25" x14ac:dyDescent="0.25">
      <c r="R153" s="48"/>
      <c r="S153" s="48"/>
      <c r="T153" s="48"/>
      <c r="U153" s="48"/>
      <c r="V153" s="48"/>
      <c r="W153" s="48"/>
      <c r="X153" s="48"/>
      <c r="Y153" s="48"/>
    </row>
    <row r="154" spans="10:25" x14ac:dyDescent="0.25">
      <c r="S154" s="48"/>
      <c r="T154" s="48"/>
      <c r="U154" s="48"/>
      <c r="V154" s="48"/>
      <c r="W154" s="48"/>
      <c r="X154" s="48"/>
      <c r="Y154" s="48"/>
    </row>
    <row r="155" spans="10:25" x14ac:dyDescent="0.25">
      <c r="S155" s="48"/>
      <c r="T155" s="48"/>
      <c r="U155" s="48"/>
      <c r="V155" s="48"/>
      <c r="W155" s="48"/>
      <c r="X155" s="48"/>
      <c r="Y155" s="48"/>
    </row>
    <row r="156" spans="10:25" x14ac:dyDescent="0.25">
      <c r="S156" s="48"/>
      <c r="T156" s="48"/>
      <c r="U156" s="48"/>
      <c r="V156" s="48"/>
      <c r="W156" s="48"/>
      <c r="X156" s="48"/>
      <c r="Y156" s="48"/>
    </row>
    <row r="157" spans="10:25" x14ac:dyDescent="0.25">
      <c r="S157" s="48"/>
      <c r="T157" s="48"/>
      <c r="U157" s="48"/>
      <c r="V157" s="48"/>
      <c r="W157" s="48"/>
      <c r="X157" s="48"/>
      <c r="Y157" s="48"/>
    </row>
    <row r="158" spans="10:25" x14ac:dyDescent="0.25">
      <c r="S158" s="48"/>
      <c r="T158" s="48"/>
      <c r="U158" s="48"/>
      <c r="V158" s="48"/>
      <c r="W158" s="48"/>
      <c r="X158" s="48"/>
      <c r="Y158" s="48"/>
    </row>
    <row r="159" spans="10:25" x14ac:dyDescent="0.25">
      <c r="S159" s="48"/>
      <c r="T159" s="48"/>
      <c r="U159" s="48"/>
      <c r="V159" s="48"/>
      <c r="W159" s="48"/>
      <c r="X159" s="48"/>
      <c r="Y159" s="48"/>
    </row>
    <row r="160" spans="10:25" x14ac:dyDescent="0.25">
      <c r="S160" s="48"/>
      <c r="T160" s="48"/>
      <c r="U160" s="48"/>
      <c r="V160" s="48"/>
      <c r="W160" s="48"/>
      <c r="X160" s="48"/>
      <c r="Y160" s="48"/>
    </row>
    <row r="161" spans="10:25" x14ac:dyDescent="0.25">
      <c r="S161" s="48"/>
      <c r="T161" s="48"/>
      <c r="U161" s="48"/>
      <c r="V161" s="48"/>
      <c r="W161" s="48"/>
      <c r="X161" s="48"/>
      <c r="Y161" s="48"/>
    </row>
    <row r="162" spans="10:25" x14ac:dyDescent="0.25">
      <c r="S162" s="48"/>
      <c r="T162" s="48"/>
      <c r="U162" s="48"/>
      <c r="V162" s="48"/>
      <c r="W162" s="48"/>
      <c r="X162" s="48"/>
      <c r="Y162" s="48"/>
    </row>
    <row r="163" spans="10:25" ht="15.75" thickBot="1" x14ac:dyDescent="0.3">
      <c r="J163" s="48" t="s">
        <v>74</v>
      </c>
      <c r="K163" s="48"/>
      <c r="L163" s="48"/>
      <c r="M163" s="48"/>
      <c r="N163" s="48"/>
      <c r="O163" s="48"/>
      <c r="P163" s="48"/>
      <c r="S163" s="48" t="s">
        <v>144</v>
      </c>
      <c r="T163" s="48"/>
      <c r="U163" s="48"/>
      <c r="V163" s="48"/>
      <c r="W163" s="48"/>
      <c r="X163" s="48"/>
      <c r="Y163" s="48"/>
    </row>
    <row r="164" spans="10:25" x14ac:dyDescent="0.25">
      <c r="J164" s="236" t="s">
        <v>70</v>
      </c>
      <c r="K164" s="73">
        <v>31.428571428571427</v>
      </c>
      <c r="L164" s="52"/>
      <c r="M164" s="52">
        <v>40</v>
      </c>
      <c r="N164" s="65"/>
      <c r="O164" s="52"/>
      <c r="P164" s="53">
        <v>60</v>
      </c>
      <c r="S164" s="51" t="s">
        <v>70</v>
      </c>
      <c r="T164" s="52">
        <v>0</v>
      </c>
      <c r="U164" s="75"/>
      <c r="V164" s="52">
        <v>17.7</v>
      </c>
      <c r="W164" s="52">
        <v>29.5</v>
      </c>
      <c r="X164" s="52">
        <v>55.9</v>
      </c>
      <c r="Y164" s="53">
        <v>86.9</v>
      </c>
    </row>
    <row r="165" spans="10:25" ht="15.75" thickBot="1" x14ac:dyDescent="0.3">
      <c r="J165" s="237"/>
      <c r="K165" s="78">
        <v>83.29</v>
      </c>
      <c r="L165" s="67"/>
      <c r="M165" s="67">
        <v>80</v>
      </c>
      <c r="N165" s="67">
        <v>75</v>
      </c>
      <c r="O165" s="67"/>
      <c r="P165" s="68">
        <v>70</v>
      </c>
      <c r="S165" s="54" t="s">
        <v>69</v>
      </c>
      <c r="T165" s="55">
        <v>0</v>
      </c>
      <c r="U165" s="55">
        <v>0.28999999999999998</v>
      </c>
      <c r="V165" s="56">
        <v>0.3</v>
      </c>
      <c r="W165" s="56">
        <v>0.5</v>
      </c>
      <c r="X165" s="57">
        <v>0.7</v>
      </c>
      <c r="Y165" s="58">
        <v>1</v>
      </c>
    </row>
    <row r="166" spans="10:25" ht="15.75" thickBot="1" x14ac:dyDescent="0.3">
      <c r="J166" s="54" t="s">
        <v>69</v>
      </c>
      <c r="K166" s="55">
        <v>0</v>
      </c>
      <c r="L166" s="55">
        <v>0.28999999999999998</v>
      </c>
      <c r="M166" s="56">
        <v>0.3</v>
      </c>
      <c r="N166" s="56">
        <v>0.69</v>
      </c>
      <c r="O166" s="57">
        <v>0.7</v>
      </c>
      <c r="P166" s="58">
        <v>1</v>
      </c>
      <c r="Q166" s="67"/>
      <c r="S166" s="60"/>
      <c r="T166" s="60"/>
      <c r="U166" s="60"/>
      <c r="V166" s="48"/>
      <c r="W166" s="48"/>
      <c r="X166" s="48"/>
      <c r="Y166" s="48"/>
    </row>
    <row r="167" spans="10:25" x14ac:dyDescent="0.25">
      <c r="Q167" s="50"/>
      <c r="S167" s="107"/>
      <c r="T167" s="74" t="s">
        <v>138</v>
      </c>
      <c r="U167" s="60"/>
      <c r="V167" s="48"/>
      <c r="W167" s="48"/>
      <c r="X167" s="48"/>
      <c r="Y167" s="48"/>
    </row>
    <row r="168" spans="10:25" x14ac:dyDescent="0.25">
      <c r="J168" s="48"/>
      <c r="K168" s="72" t="s">
        <v>65</v>
      </c>
      <c r="L168" s="72"/>
      <c r="M168" s="48"/>
      <c r="N168" s="48"/>
      <c r="O168" s="48"/>
      <c r="P168" s="48"/>
      <c r="R168" s="48"/>
      <c r="S168" s="71" t="s">
        <v>62</v>
      </c>
      <c r="T168" s="48">
        <v>1.0999999999999999E-2</v>
      </c>
      <c r="U168" s="60"/>
      <c r="V168" s="48"/>
      <c r="W168" s="74"/>
      <c r="X168" s="48"/>
      <c r="Y168" s="48"/>
    </row>
    <row r="169" spans="10:25" x14ac:dyDescent="0.25">
      <c r="J169" s="48"/>
      <c r="K169" s="60" t="s">
        <v>73</v>
      </c>
      <c r="L169" s="60" t="s">
        <v>72</v>
      </c>
      <c r="M169" s="48"/>
      <c r="N169" s="48"/>
      <c r="O169" s="48"/>
      <c r="P169" s="48"/>
      <c r="R169" s="48"/>
      <c r="S169" s="71" t="s">
        <v>61</v>
      </c>
      <c r="T169" s="48">
        <v>8.1600000000000006E-2</v>
      </c>
      <c r="U169" s="69"/>
      <c r="V169" s="62"/>
      <c r="W169" s="48"/>
      <c r="X169" s="48"/>
      <c r="Y169" s="48"/>
    </row>
    <row r="170" spans="10:25" x14ac:dyDescent="0.25">
      <c r="J170" s="59" t="s">
        <v>62</v>
      </c>
      <c r="K170" s="48"/>
      <c r="L170" s="60">
        <v>-1.596E-3</v>
      </c>
      <c r="M170" s="48"/>
      <c r="N170" s="48"/>
      <c r="O170" s="48"/>
      <c r="P170" s="48"/>
      <c r="R170" s="48"/>
      <c r="S170" s="48"/>
      <c r="T170" s="48"/>
      <c r="U170" s="48"/>
      <c r="V170" s="48"/>
      <c r="W170" s="48"/>
      <c r="X170" s="48"/>
      <c r="Y170" s="48"/>
    </row>
    <row r="171" spans="10:25" x14ac:dyDescent="0.25">
      <c r="J171" s="59" t="s">
        <v>61</v>
      </c>
      <c r="K171" s="60">
        <v>3.5000000000000003E-2</v>
      </c>
      <c r="L171" s="60">
        <v>0.16947899999999999</v>
      </c>
      <c r="M171" s="48"/>
      <c r="N171" s="48"/>
      <c r="O171" s="48"/>
      <c r="P171" s="48"/>
      <c r="R171" s="48"/>
      <c r="S171" s="48"/>
      <c r="T171" s="48"/>
      <c r="U171" s="48"/>
      <c r="V171" s="48"/>
      <c r="W171" s="48"/>
      <c r="X171" s="48"/>
      <c r="Y171" s="48"/>
    </row>
    <row r="172" spans="10:25" x14ac:dyDescent="0.25">
      <c r="J172" s="59" t="s">
        <v>64</v>
      </c>
      <c r="K172" s="60">
        <v>-1.1000000000000001</v>
      </c>
      <c r="L172" s="69">
        <v>-3.0406719999999998</v>
      </c>
      <c r="M172" s="48"/>
      <c r="N172" s="48"/>
      <c r="O172" s="48"/>
      <c r="P172" s="48"/>
      <c r="R172" s="48"/>
      <c r="S172" s="48"/>
      <c r="T172" s="48"/>
      <c r="U172" s="48"/>
      <c r="V172" s="48"/>
      <c r="W172" s="48"/>
      <c r="X172" s="48"/>
      <c r="Y172" s="48"/>
    </row>
    <row r="173" spans="10:25" x14ac:dyDescent="0.25">
      <c r="J173" s="60"/>
      <c r="K173" s="60"/>
      <c r="L173" s="60"/>
      <c r="M173" s="48"/>
      <c r="N173" s="60"/>
      <c r="O173" s="60"/>
      <c r="P173" s="60"/>
      <c r="R173" s="48"/>
      <c r="S173" s="48"/>
      <c r="T173" s="48"/>
      <c r="U173" s="48"/>
      <c r="V173" s="48"/>
      <c r="W173" s="48"/>
      <c r="X173" s="48"/>
      <c r="Y173" s="48"/>
    </row>
    <row r="174" spans="10:25" x14ac:dyDescent="0.25">
      <c r="J174" s="48"/>
      <c r="K174" s="48"/>
      <c r="L174" s="48"/>
      <c r="M174" s="48"/>
      <c r="N174" s="60"/>
      <c r="O174" s="60"/>
      <c r="P174" s="60"/>
      <c r="R174" s="48"/>
      <c r="S174" s="48"/>
      <c r="T174" s="48"/>
      <c r="U174" s="48"/>
      <c r="V174" s="48"/>
      <c r="W174" s="48"/>
      <c r="X174" s="48"/>
      <c r="Y174" s="48"/>
    </row>
    <row r="175" spans="10:25" x14ac:dyDescent="0.25">
      <c r="J175" s="48"/>
      <c r="K175" s="48"/>
      <c r="L175" s="48"/>
      <c r="M175" s="48"/>
      <c r="N175" s="60"/>
      <c r="O175" s="60"/>
      <c r="P175" s="60"/>
      <c r="R175" s="48"/>
      <c r="S175" s="48"/>
      <c r="T175" s="48"/>
      <c r="U175" s="48"/>
      <c r="V175" s="48"/>
      <c r="W175" s="48"/>
      <c r="X175" s="48"/>
      <c r="Y175" s="48"/>
    </row>
    <row r="176" spans="10:25" x14ac:dyDescent="0.25">
      <c r="J176" s="48"/>
      <c r="K176" s="48"/>
      <c r="L176" s="48"/>
      <c r="M176" s="48"/>
      <c r="N176" s="60"/>
      <c r="O176" s="60"/>
      <c r="P176" s="60"/>
      <c r="R176" s="48"/>
      <c r="S176" s="48"/>
      <c r="T176" s="48"/>
      <c r="U176" s="48"/>
      <c r="V176" s="48"/>
      <c r="W176" s="48"/>
      <c r="X176" s="48"/>
      <c r="Y176" s="48"/>
    </row>
    <row r="177" spans="10:27" x14ac:dyDescent="0.25">
      <c r="J177" s="48"/>
      <c r="K177" s="48"/>
      <c r="L177" s="48"/>
      <c r="M177" s="48"/>
      <c r="N177" s="60"/>
      <c r="O177" s="60"/>
      <c r="P177" s="60"/>
      <c r="R177" s="48"/>
      <c r="S177" s="48"/>
      <c r="T177" s="48"/>
      <c r="U177" s="48"/>
      <c r="V177" s="48"/>
      <c r="W177" s="48"/>
      <c r="X177" s="48"/>
      <c r="Y177" s="48"/>
    </row>
    <row r="178" spans="10:27" x14ac:dyDescent="0.25">
      <c r="J178" s="48"/>
      <c r="K178" s="48"/>
      <c r="L178" s="48"/>
      <c r="M178" s="48"/>
      <c r="N178" s="60"/>
      <c r="O178" s="60"/>
      <c r="P178" s="60"/>
      <c r="R178" s="48"/>
      <c r="S178" s="48"/>
      <c r="T178" s="48"/>
      <c r="U178" s="48"/>
      <c r="V178" s="48"/>
      <c r="W178" s="48"/>
      <c r="X178" s="48"/>
      <c r="Y178" s="48"/>
    </row>
    <row r="179" spans="10:27" x14ac:dyDescent="0.25">
      <c r="J179" s="48"/>
      <c r="K179" s="48"/>
      <c r="L179" s="48"/>
      <c r="M179" s="48"/>
      <c r="N179" s="60"/>
      <c r="O179" s="60"/>
      <c r="P179" s="60"/>
      <c r="S179" s="48"/>
      <c r="T179" s="48"/>
      <c r="U179" s="48"/>
      <c r="V179" s="48"/>
      <c r="W179" s="48"/>
      <c r="X179" s="48"/>
      <c r="Y179" s="48"/>
    </row>
    <row r="180" spans="10:27" x14ac:dyDescent="0.25">
      <c r="S180" s="48"/>
      <c r="T180" s="48"/>
      <c r="U180" s="48"/>
      <c r="V180" s="48"/>
      <c r="W180" s="48"/>
      <c r="X180" s="48"/>
      <c r="Y180" s="48"/>
    </row>
    <row r="181" spans="10:27" x14ac:dyDescent="0.25">
      <c r="S181" s="48"/>
      <c r="T181" s="48"/>
      <c r="U181" s="48"/>
      <c r="V181" s="48"/>
      <c r="W181" s="48"/>
      <c r="X181" s="48"/>
      <c r="Y181" s="48"/>
    </row>
    <row r="182" spans="10:27" x14ac:dyDescent="0.25">
      <c r="S182" s="48"/>
      <c r="T182" s="48"/>
      <c r="U182" s="48"/>
      <c r="V182" s="48"/>
      <c r="W182" s="48"/>
      <c r="X182" s="48"/>
      <c r="Y182" s="48"/>
    </row>
    <row r="183" spans="10:27" x14ac:dyDescent="0.25">
      <c r="S183" s="48"/>
      <c r="T183" s="48"/>
      <c r="U183" s="48"/>
      <c r="V183" s="48"/>
      <c r="W183" s="48"/>
      <c r="X183" s="48"/>
      <c r="Y183" s="48"/>
    </row>
    <row r="184" spans="10:27" x14ac:dyDescent="0.25">
      <c r="S184" s="48"/>
      <c r="T184" s="48"/>
      <c r="U184" s="48"/>
      <c r="V184" s="48"/>
      <c r="W184" s="48"/>
      <c r="X184" s="48"/>
      <c r="Y184" s="48"/>
    </row>
    <row r="185" spans="10:27" x14ac:dyDescent="0.25">
      <c r="S185" s="48"/>
      <c r="T185" s="48"/>
      <c r="U185" s="48"/>
      <c r="V185" s="48"/>
      <c r="W185" s="48"/>
      <c r="X185" s="48"/>
      <c r="Y185" s="48"/>
    </row>
    <row r="186" spans="10:27" x14ac:dyDescent="0.25">
      <c r="S186" s="48"/>
      <c r="T186" s="48"/>
      <c r="U186" s="48"/>
      <c r="V186" s="48"/>
      <c r="W186" s="48"/>
      <c r="X186" s="48"/>
      <c r="Y186" s="48"/>
    </row>
    <row r="187" spans="10:27" x14ac:dyDescent="0.25">
      <c r="S187" s="48"/>
      <c r="T187" s="48"/>
      <c r="U187" s="48"/>
      <c r="V187" s="48"/>
      <c r="W187" s="48"/>
      <c r="X187" s="48"/>
      <c r="Y187" s="48"/>
    </row>
    <row r="188" spans="10:27" x14ac:dyDescent="0.25">
      <c r="S188" s="48"/>
      <c r="T188" s="48"/>
      <c r="U188" s="48"/>
      <c r="V188" s="48"/>
      <c r="W188" s="48"/>
      <c r="X188" s="48"/>
      <c r="Y188" s="48"/>
    </row>
    <row r="189" spans="10:27" x14ac:dyDescent="0.25">
      <c r="S189" s="48"/>
      <c r="T189" s="48"/>
      <c r="U189" s="48"/>
      <c r="V189" s="48"/>
      <c r="W189" s="48"/>
      <c r="X189" s="48"/>
      <c r="Y189" s="48"/>
    </row>
    <row r="190" spans="10:27" ht="15.75" thickBot="1" x14ac:dyDescent="0.3">
      <c r="J190" s="48" t="s">
        <v>71</v>
      </c>
      <c r="K190" s="48"/>
      <c r="L190" s="48"/>
      <c r="M190" s="48"/>
      <c r="N190" s="48"/>
      <c r="O190" s="48"/>
      <c r="P190" s="48"/>
      <c r="S190" s="48" t="s">
        <v>146</v>
      </c>
      <c r="T190" s="48"/>
      <c r="U190" s="48"/>
      <c r="V190" s="48"/>
      <c r="W190" s="48"/>
      <c r="X190" s="48"/>
      <c r="Y190" s="48"/>
    </row>
    <row r="191" spans="10:27" x14ac:dyDescent="0.25">
      <c r="J191" s="236" t="s">
        <v>70</v>
      </c>
      <c r="K191" s="73">
        <v>33.10161662817552</v>
      </c>
      <c r="L191" s="52"/>
      <c r="M191" s="52">
        <v>40</v>
      </c>
      <c r="N191" s="52">
        <v>49</v>
      </c>
      <c r="O191" s="52"/>
      <c r="P191" s="53">
        <v>50</v>
      </c>
      <c r="S191" s="51" t="s">
        <v>70</v>
      </c>
      <c r="T191" s="52">
        <v>84.9</v>
      </c>
      <c r="U191" s="52"/>
      <c r="V191" s="52">
        <v>66.599999999999994</v>
      </c>
      <c r="W191" s="52">
        <v>45.2</v>
      </c>
      <c r="X191" s="52">
        <v>26.1</v>
      </c>
      <c r="Y191" s="53">
        <v>0</v>
      </c>
      <c r="AA191" s="120"/>
    </row>
    <row r="192" spans="10:27" ht="15.75" thickBot="1" x14ac:dyDescent="0.3">
      <c r="J192" s="237"/>
      <c r="K192" s="78">
        <v>76.981524249422634</v>
      </c>
      <c r="L192" s="67"/>
      <c r="M192" s="67">
        <v>70</v>
      </c>
      <c r="N192" s="67">
        <v>61</v>
      </c>
      <c r="O192" s="67"/>
      <c r="P192" s="68">
        <v>60</v>
      </c>
      <c r="Q192" s="67"/>
      <c r="S192" s="54" t="s">
        <v>69</v>
      </c>
      <c r="T192" s="55">
        <v>0</v>
      </c>
      <c r="U192" s="55">
        <v>0.28999999999999998</v>
      </c>
      <c r="V192" s="56">
        <v>0.3</v>
      </c>
      <c r="W192" s="56">
        <v>0.5</v>
      </c>
      <c r="X192" s="57">
        <v>0.7</v>
      </c>
      <c r="Y192" s="58">
        <v>1</v>
      </c>
      <c r="AA192" s="120"/>
    </row>
    <row r="193" spans="10:27" ht="15.75" thickBot="1" x14ac:dyDescent="0.3">
      <c r="J193" s="54" t="s">
        <v>69</v>
      </c>
      <c r="K193" s="55">
        <v>0</v>
      </c>
      <c r="L193" s="55">
        <v>0.28999999999999998</v>
      </c>
      <c r="M193" s="56">
        <v>0.3</v>
      </c>
      <c r="N193" s="56">
        <v>0.69</v>
      </c>
      <c r="O193" s="57">
        <v>0.7</v>
      </c>
      <c r="P193" s="58">
        <v>1</v>
      </c>
      <c r="Q193" s="67"/>
      <c r="S193" s="48"/>
      <c r="T193" s="48"/>
      <c r="U193" s="48"/>
      <c r="V193" s="48"/>
      <c r="W193" s="48"/>
      <c r="X193" s="48"/>
      <c r="Y193" s="48"/>
      <c r="AA193" s="120"/>
    </row>
    <row r="194" spans="10:27" x14ac:dyDescent="0.25">
      <c r="Q194" s="50"/>
      <c r="S194" s="107"/>
      <c r="T194" s="74" t="s">
        <v>138</v>
      </c>
      <c r="U194" s="48"/>
      <c r="V194" s="48"/>
      <c r="W194" s="48"/>
      <c r="X194" s="48"/>
      <c r="Y194" s="48"/>
      <c r="AA194" s="120"/>
    </row>
    <row r="195" spans="10:27" x14ac:dyDescent="0.25">
      <c r="J195" s="48"/>
      <c r="K195" s="72" t="s">
        <v>63</v>
      </c>
      <c r="L195" s="72"/>
      <c r="M195" s="48"/>
      <c r="N195" s="48"/>
      <c r="O195" s="48"/>
      <c r="P195" s="48"/>
      <c r="R195" s="48"/>
      <c r="S195" s="71" t="s">
        <v>62</v>
      </c>
      <c r="T195" s="48">
        <v>-1.14E-2</v>
      </c>
      <c r="U195" s="48"/>
      <c r="V195" s="48"/>
      <c r="W195" s="71"/>
      <c r="X195" s="48"/>
      <c r="Y195" s="48"/>
      <c r="AA195" s="120"/>
    </row>
    <row r="196" spans="10:27" x14ac:dyDescent="0.25">
      <c r="J196" s="48"/>
      <c r="K196" s="60" t="s">
        <v>68</v>
      </c>
      <c r="L196" s="60" t="s">
        <v>67</v>
      </c>
      <c r="M196" s="48"/>
      <c r="N196" s="48"/>
      <c r="O196" s="48"/>
      <c r="P196" s="48"/>
      <c r="R196" s="48"/>
      <c r="S196" s="71" t="s">
        <v>61</v>
      </c>
      <c r="T196" s="48">
        <v>1.0073000000000001</v>
      </c>
      <c r="U196" s="62"/>
      <c r="V196" s="62"/>
      <c r="W196" s="48"/>
      <c r="X196" s="48"/>
      <c r="Y196" s="48"/>
    </row>
    <row r="197" spans="10:27" x14ac:dyDescent="0.25">
      <c r="J197" s="59" t="s">
        <v>62</v>
      </c>
      <c r="K197" s="60">
        <v>4.3400000000000001E-2</v>
      </c>
      <c r="L197" s="60">
        <v>-4.3200000000000002E-2</v>
      </c>
      <c r="M197" s="48"/>
      <c r="N197" s="48"/>
      <c r="O197" s="48"/>
      <c r="P197" s="48"/>
      <c r="R197" s="48"/>
      <c r="S197" s="48"/>
      <c r="T197" s="48"/>
      <c r="U197" s="48"/>
      <c r="V197" s="48"/>
      <c r="W197" s="48"/>
      <c r="X197" s="48"/>
      <c r="Y197" s="48"/>
    </row>
    <row r="198" spans="10:27" x14ac:dyDescent="0.25">
      <c r="J198" s="59" t="s">
        <v>61</v>
      </c>
      <c r="K198" s="60">
        <v>-1.4362999999999999</v>
      </c>
      <c r="L198" s="60">
        <v>3.3237000000000001</v>
      </c>
      <c r="M198" s="48"/>
      <c r="N198" s="48"/>
      <c r="O198" s="48"/>
      <c r="P198" s="48"/>
      <c r="R198" s="48"/>
      <c r="S198" s="48"/>
      <c r="T198" s="48"/>
      <c r="U198" s="48"/>
      <c r="V198" s="48"/>
      <c r="W198" s="48"/>
      <c r="X198" s="48"/>
      <c r="Y198" s="48"/>
    </row>
    <row r="199" spans="10:27" x14ac:dyDescent="0.25">
      <c r="J199" s="60"/>
      <c r="K199" s="60"/>
      <c r="L199" s="69"/>
      <c r="M199" s="48"/>
      <c r="N199" s="48"/>
      <c r="O199" s="48"/>
      <c r="P199" s="48"/>
      <c r="R199" s="48"/>
      <c r="S199" s="48"/>
      <c r="T199" s="48"/>
      <c r="U199" s="48"/>
      <c r="V199" s="48"/>
      <c r="W199" s="48"/>
      <c r="X199" s="48"/>
      <c r="Y199" s="48"/>
    </row>
    <row r="200" spans="10:27" x14ac:dyDescent="0.25">
      <c r="J200" s="60"/>
      <c r="K200" s="60"/>
      <c r="L200" s="60"/>
      <c r="M200" s="48"/>
      <c r="N200" s="60"/>
      <c r="O200" s="60"/>
      <c r="P200" s="60"/>
      <c r="R200" s="60"/>
      <c r="S200" s="48"/>
      <c r="T200" s="48"/>
      <c r="U200" s="48"/>
      <c r="V200" s="48"/>
      <c r="W200" s="48"/>
      <c r="X200" s="48"/>
      <c r="Y200" s="48"/>
    </row>
    <row r="201" spans="10:27" x14ac:dyDescent="0.25">
      <c r="J201" s="48"/>
      <c r="K201" s="48"/>
      <c r="L201" s="48"/>
      <c r="M201" s="48"/>
      <c r="N201" s="60"/>
      <c r="O201" s="60"/>
      <c r="P201" s="60"/>
      <c r="Q201" s="60"/>
      <c r="R201" s="48"/>
      <c r="S201" s="48"/>
      <c r="T201" s="48"/>
      <c r="U201" s="48"/>
      <c r="V201" s="48"/>
      <c r="W201" s="48"/>
      <c r="X201" s="48"/>
      <c r="Y201" s="48"/>
    </row>
    <row r="202" spans="10:27" x14ac:dyDescent="0.25">
      <c r="J202" s="48"/>
      <c r="K202" s="48"/>
      <c r="L202" s="48"/>
      <c r="M202" s="48"/>
      <c r="N202" s="60"/>
      <c r="O202" s="60"/>
      <c r="P202" s="60"/>
      <c r="Q202" s="60"/>
      <c r="R202" s="48"/>
      <c r="S202" s="48"/>
      <c r="T202" s="48"/>
      <c r="U202" s="48"/>
      <c r="V202" s="48"/>
      <c r="W202" s="48"/>
      <c r="X202" s="48"/>
      <c r="Y202" s="48"/>
    </row>
    <row r="203" spans="10:27" x14ac:dyDescent="0.25">
      <c r="J203" s="48"/>
      <c r="K203" s="48"/>
      <c r="L203" s="48"/>
      <c r="M203" s="48"/>
      <c r="N203" s="60"/>
      <c r="O203" s="60"/>
      <c r="P203" s="60"/>
      <c r="Q203" s="60"/>
      <c r="R203" s="48"/>
      <c r="S203" s="48"/>
      <c r="T203" s="48"/>
      <c r="U203" s="48"/>
      <c r="V203" s="48"/>
      <c r="W203" s="48"/>
      <c r="X203" s="48"/>
      <c r="Y203" s="48"/>
    </row>
    <row r="204" spans="10:27" x14ac:dyDescent="0.25">
      <c r="J204" s="48"/>
      <c r="K204" s="48"/>
      <c r="L204" s="48"/>
      <c r="M204" s="48"/>
      <c r="N204" s="60"/>
      <c r="O204" s="60"/>
      <c r="P204" s="60"/>
      <c r="Q204" s="60"/>
      <c r="R204" s="48"/>
      <c r="S204" s="48"/>
      <c r="T204" s="48"/>
      <c r="U204" s="48"/>
      <c r="V204" s="48"/>
      <c r="W204" s="48"/>
      <c r="X204" s="48"/>
      <c r="Y204" s="48"/>
    </row>
    <row r="205" spans="10:27" x14ac:dyDescent="0.25">
      <c r="J205" s="48"/>
      <c r="K205" s="48"/>
      <c r="L205" s="48"/>
      <c r="M205" s="48"/>
      <c r="N205" s="60"/>
      <c r="O205" s="60"/>
      <c r="P205" s="60"/>
      <c r="Q205" s="60"/>
      <c r="R205" s="48"/>
      <c r="S205" s="48"/>
      <c r="T205" s="48"/>
      <c r="U205" s="48"/>
      <c r="V205" s="48"/>
      <c r="W205" s="48"/>
      <c r="X205" s="48"/>
      <c r="Y205" s="48"/>
    </row>
    <row r="206" spans="10:27" x14ac:dyDescent="0.25">
      <c r="J206" s="48"/>
      <c r="K206" s="48"/>
      <c r="L206" s="48"/>
      <c r="M206" s="48"/>
      <c r="N206" s="60"/>
      <c r="O206" s="60"/>
      <c r="P206" s="60"/>
      <c r="Q206" s="60"/>
      <c r="R206" s="48"/>
      <c r="S206" s="48"/>
      <c r="T206" s="48"/>
      <c r="U206" s="48"/>
      <c r="V206" s="48"/>
      <c r="W206" s="48"/>
      <c r="X206" s="48"/>
      <c r="Y206" s="48"/>
    </row>
    <row r="207" spans="10:27" x14ac:dyDescent="0.25">
      <c r="J207" s="48"/>
      <c r="K207" s="48"/>
      <c r="L207" s="48"/>
      <c r="M207" s="48"/>
      <c r="N207" s="48"/>
      <c r="O207" s="48"/>
      <c r="P207" s="48"/>
      <c r="Q207" s="60"/>
      <c r="R207" s="48"/>
      <c r="S207" s="48"/>
      <c r="T207" s="48"/>
      <c r="U207" s="48"/>
      <c r="V207" s="48"/>
      <c r="W207" s="48"/>
      <c r="X207" s="48"/>
      <c r="Y207" s="48"/>
    </row>
    <row r="208" spans="10:27" x14ac:dyDescent="0.25">
      <c r="J208" s="48"/>
      <c r="K208" s="48"/>
      <c r="L208" s="48"/>
      <c r="M208" s="48"/>
      <c r="N208" s="48"/>
      <c r="O208" s="48"/>
      <c r="P208" s="48"/>
      <c r="S208" s="48"/>
      <c r="T208" s="48"/>
      <c r="U208" s="48"/>
      <c r="V208" s="48"/>
      <c r="W208" s="48"/>
      <c r="X208" s="48"/>
      <c r="Y208" s="48"/>
    </row>
    <row r="209" spans="10:25" x14ac:dyDescent="0.25">
      <c r="J209" s="48"/>
      <c r="K209" s="48"/>
      <c r="L209" s="48"/>
      <c r="M209" s="48"/>
      <c r="N209" s="48"/>
      <c r="O209" s="48"/>
      <c r="P209" s="48"/>
      <c r="S209" s="48"/>
      <c r="T209" s="48"/>
      <c r="U209" s="48"/>
      <c r="V209" s="48"/>
      <c r="W209" s="48"/>
      <c r="X209" s="48"/>
      <c r="Y209" s="48"/>
    </row>
    <row r="210" spans="10:25" x14ac:dyDescent="0.25">
      <c r="J210" s="48"/>
      <c r="K210" s="48"/>
      <c r="L210" s="48"/>
      <c r="M210" s="48"/>
      <c r="N210" s="48"/>
      <c r="O210" s="48"/>
      <c r="P210" s="48"/>
      <c r="S210" s="48"/>
      <c r="T210" s="48"/>
      <c r="U210" s="48"/>
      <c r="V210" s="48"/>
      <c r="W210" s="48"/>
      <c r="X210" s="48"/>
      <c r="Y210" s="48"/>
    </row>
    <row r="211" spans="10:25" x14ac:dyDescent="0.25">
      <c r="J211" s="48"/>
      <c r="K211" s="48"/>
      <c r="L211" s="48"/>
      <c r="M211" s="48"/>
      <c r="N211" s="48"/>
      <c r="O211" s="48"/>
      <c r="P211" s="48"/>
      <c r="S211" s="48"/>
      <c r="T211" s="48"/>
      <c r="U211" s="48"/>
      <c r="V211" s="48"/>
      <c r="W211" s="48"/>
      <c r="X211" s="48"/>
      <c r="Y211" s="48"/>
    </row>
    <row r="212" spans="10:25" x14ac:dyDescent="0.25">
      <c r="S212" s="48"/>
      <c r="T212" s="48"/>
      <c r="U212" s="48"/>
      <c r="V212" s="48"/>
      <c r="W212" s="48"/>
      <c r="X212" s="48"/>
      <c r="Y212" s="48"/>
    </row>
    <row r="213" spans="10:25" x14ac:dyDescent="0.25">
      <c r="S213" s="48"/>
      <c r="T213" s="48"/>
      <c r="U213" s="48"/>
      <c r="V213" s="48"/>
      <c r="W213" s="48"/>
      <c r="X213" s="48"/>
      <c r="Y213" s="48"/>
    </row>
    <row r="214" spans="10:25" x14ac:dyDescent="0.25">
      <c r="S214" s="48"/>
      <c r="T214" s="48"/>
      <c r="U214" s="48"/>
      <c r="V214" s="48"/>
      <c r="W214" s="48"/>
      <c r="X214" s="48"/>
      <c r="Y214" s="48"/>
    </row>
    <row r="217" spans="10:25" ht="15.75" thickBot="1" x14ac:dyDescent="0.3">
      <c r="J217" s="48" t="s">
        <v>66</v>
      </c>
      <c r="K217" s="48"/>
      <c r="L217" s="48"/>
      <c r="M217" s="48"/>
      <c r="N217" s="48"/>
      <c r="O217" s="48"/>
      <c r="P217" s="48"/>
    </row>
    <row r="218" spans="10:25" ht="30" x14ac:dyDescent="0.25">
      <c r="J218" s="51" t="s">
        <v>47</v>
      </c>
      <c r="K218" s="95">
        <v>66.714500000000001</v>
      </c>
      <c r="L218" s="52"/>
      <c r="M218" s="52">
        <v>70</v>
      </c>
      <c r="N218" s="65">
        <v>75</v>
      </c>
      <c r="O218" s="52"/>
      <c r="P218" s="53">
        <v>80</v>
      </c>
    </row>
    <row r="219" spans="10:25" ht="30.75" thickBot="1" x14ac:dyDescent="0.3">
      <c r="J219" s="54" t="s">
        <v>48</v>
      </c>
      <c r="K219" s="55">
        <v>0</v>
      </c>
      <c r="L219" s="55">
        <v>0.28999999999999998</v>
      </c>
      <c r="M219" s="56">
        <v>0.3</v>
      </c>
      <c r="N219" s="56">
        <v>0.69</v>
      </c>
      <c r="O219" s="57">
        <v>0.7</v>
      </c>
      <c r="P219" s="58">
        <v>1</v>
      </c>
    </row>
    <row r="220" spans="10:25" x14ac:dyDescent="0.25">
      <c r="Q220" s="67"/>
    </row>
    <row r="221" spans="10:25" x14ac:dyDescent="0.25">
      <c r="J221" s="48"/>
      <c r="K221" s="72" t="s">
        <v>65</v>
      </c>
      <c r="L221" s="48"/>
      <c r="M221" s="48"/>
      <c r="N221" s="48"/>
      <c r="O221" s="48"/>
      <c r="P221" s="48"/>
      <c r="Q221" s="67"/>
    </row>
    <row r="222" spans="10:25" x14ac:dyDescent="0.25">
      <c r="J222" s="77" t="s">
        <v>62</v>
      </c>
      <c r="K222" s="60">
        <v>-1.6000000000000001E-3</v>
      </c>
      <c r="L222" s="60"/>
      <c r="M222" s="48"/>
      <c r="Q222" s="50"/>
    </row>
    <row r="223" spans="10:25" x14ac:dyDescent="0.25">
      <c r="J223" s="77" t="s">
        <v>61</v>
      </c>
      <c r="K223" s="60">
        <v>0.31040000000000001</v>
      </c>
      <c r="L223" s="60"/>
      <c r="M223" s="48"/>
    </row>
    <row r="224" spans="10:25" x14ac:dyDescent="0.25">
      <c r="J224" s="59" t="s">
        <v>64</v>
      </c>
      <c r="K224" s="60">
        <v>-13.574</v>
      </c>
      <c r="L224" s="60"/>
      <c r="M224" s="48"/>
    </row>
    <row r="225" spans="10:17" x14ac:dyDescent="0.25">
      <c r="J225" s="60"/>
      <c r="K225" s="60"/>
      <c r="L225" s="69"/>
      <c r="M225" s="62"/>
    </row>
    <row r="226" spans="10:17" x14ac:dyDescent="0.25">
      <c r="J226" s="48"/>
      <c r="K226" s="49"/>
      <c r="L226" s="49"/>
      <c r="M226" s="49"/>
      <c r="N226" s="49"/>
      <c r="O226" s="49"/>
      <c r="P226" s="49"/>
    </row>
    <row r="227" spans="10:17" x14ac:dyDescent="0.25">
      <c r="J227" s="48"/>
      <c r="K227" s="49"/>
      <c r="L227" s="49"/>
      <c r="M227" s="49"/>
      <c r="N227" s="49"/>
      <c r="O227" s="49"/>
      <c r="P227" s="49"/>
    </row>
    <row r="228" spans="10:17" x14ac:dyDescent="0.25">
      <c r="J228" s="48"/>
      <c r="K228" s="49"/>
      <c r="L228" s="49"/>
      <c r="M228" s="49"/>
      <c r="N228" s="49"/>
      <c r="O228" s="49"/>
      <c r="P228" s="49"/>
    </row>
    <row r="229" spans="10:17" x14ac:dyDescent="0.25">
      <c r="J229" s="48"/>
      <c r="K229" s="49"/>
      <c r="L229" s="49"/>
      <c r="M229" s="49"/>
      <c r="N229" s="49"/>
      <c r="O229" s="49"/>
      <c r="P229" s="49"/>
      <c r="Q229" s="60"/>
    </row>
    <row r="230" spans="10:17" x14ac:dyDescent="0.25">
      <c r="J230" s="48"/>
      <c r="K230" s="49"/>
      <c r="L230" s="49"/>
      <c r="M230" s="49"/>
      <c r="N230" s="49"/>
      <c r="O230" s="49"/>
      <c r="P230" s="49"/>
      <c r="Q230" s="60"/>
    </row>
    <row r="231" spans="10:17" x14ac:dyDescent="0.25">
      <c r="J231" s="48"/>
      <c r="K231" s="49"/>
      <c r="L231" s="49"/>
      <c r="M231" s="49"/>
      <c r="N231" s="49"/>
      <c r="O231" s="49"/>
      <c r="P231" s="49"/>
      <c r="Q231" s="60"/>
    </row>
    <row r="232" spans="10:17" x14ac:dyDescent="0.25">
      <c r="J232" s="48"/>
      <c r="K232" s="49"/>
      <c r="L232" s="49"/>
      <c r="M232" s="49"/>
      <c r="N232" s="49"/>
      <c r="O232" s="49"/>
      <c r="P232" s="49"/>
      <c r="Q232" s="60"/>
    </row>
    <row r="233" spans="10:17" x14ac:dyDescent="0.25">
      <c r="J233" s="48"/>
      <c r="K233" s="49"/>
      <c r="L233" s="49"/>
      <c r="M233" s="49"/>
      <c r="N233" s="49"/>
      <c r="O233" s="49"/>
      <c r="P233" s="49"/>
      <c r="Q233" s="60"/>
    </row>
    <row r="234" spans="10:17" x14ac:dyDescent="0.25">
      <c r="J234" s="48"/>
      <c r="K234" s="49"/>
      <c r="L234" s="49"/>
      <c r="M234" s="49"/>
      <c r="N234" s="49"/>
      <c r="O234" s="49"/>
      <c r="P234" s="49"/>
      <c r="Q234" s="60"/>
    </row>
    <row r="235" spans="10:17" x14ac:dyDescent="0.25">
      <c r="J235" s="48"/>
      <c r="K235" s="49"/>
      <c r="L235" s="49"/>
      <c r="M235" s="49"/>
      <c r="N235" s="49"/>
      <c r="O235" s="49"/>
      <c r="P235" s="49"/>
      <c r="Q235" s="60"/>
    </row>
    <row r="236" spans="10:17" x14ac:dyDescent="0.25">
      <c r="J236" s="48"/>
      <c r="K236" s="49"/>
      <c r="L236" s="49"/>
      <c r="M236" s="49"/>
      <c r="N236" s="49"/>
      <c r="O236" s="49"/>
      <c r="P236" s="49"/>
    </row>
    <row r="237" spans="10:17" x14ac:dyDescent="0.25">
      <c r="J237" s="48"/>
      <c r="K237" s="49"/>
      <c r="L237" s="49"/>
      <c r="M237" s="49"/>
      <c r="N237" s="49"/>
      <c r="O237" s="49"/>
      <c r="P237" s="49"/>
    </row>
    <row r="238" spans="10:17" x14ac:dyDescent="0.25">
      <c r="J238" s="48"/>
      <c r="K238" s="49"/>
      <c r="L238" s="49"/>
      <c r="M238" s="49"/>
      <c r="N238" s="49"/>
      <c r="O238" s="49"/>
      <c r="P238" s="49"/>
    </row>
    <row r="239" spans="10:17" x14ac:dyDescent="0.25">
      <c r="J239" s="48"/>
      <c r="K239" s="49"/>
      <c r="L239" s="49"/>
      <c r="M239" s="49"/>
      <c r="N239" s="49"/>
      <c r="O239" s="49"/>
      <c r="P239" s="49"/>
    </row>
    <row r="247" spans="17:17" x14ac:dyDescent="0.25">
      <c r="Q247" s="67"/>
    </row>
    <row r="248" spans="17:17" x14ac:dyDescent="0.25">
      <c r="Q248" s="50"/>
    </row>
    <row r="255" spans="17:17" x14ac:dyDescent="0.25">
      <c r="Q255" s="49"/>
    </row>
    <row r="256" spans="17:17" x14ac:dyDescent="0.25">
      <c r="Q256" s="49"/>
    </row>
    <row r="257" spans="17:17" x14ac:dyDescent="0.25">
      <c r="Q257" s="49"/>
    </row>
    <row r="258" spans="17:17" x14ac:dyDescent="0.25">
      <c r="Q258" s="49"/>
    </row>
    <row r="259" spans="17:17" x14ac:dyDescent="0.25">
      <c r="Q259" s="49"/>
    </row>
    <row r="260" spans="17:17" x14ac:dyDescent="0.25">
      <c r="Q260" s="49"/>
    </row>
    <row r="261" spans="17:17" x14ac:dyDescent="0.25">
      <c r="Q261" s="49"/>
    </row>
    <row r="262" spans="17:17" x14ac:dyDescent="0.25">
      <c r="Q262" s="49"/>
    </row>
    <row r="263" spans="17:17" x14ac:dyDescent="0.25">
      <c r="Q263" s="49"/>
    </row>
    <row r="264" spans="17:17" x14ac:dyDescent="0.25">
      <c r="Q264" s="49"/>
    </row>
    <row r="265" spans="17:17" x14ac:dyDescent="0.25">
      <c r="Q265" s="49"/>
    </row>
    <row r="266" spans="17:17" x14ac:dyDescent="0.25">
      <c r="Q266" s="49"/>
    </row>
    <row r="267" spans="17:17" x14ac:dyDescent="0.25">
      <c r="Q267" s="49"/>
    </row>
    <row r="268" spans="17:17" x14ac:dyDescent="0.25">
      <c r="Q268" s="49"/>
    </row>
    <row r="286" spans="2:9" x14ac:dyDescent="0.25">
      <c r="B286" s="48"/>
      <c r="C286" s="48"/>
      <c r="D286" s="48"/>
      <c r="E286" s="48"/>
      <c r="F286" s="48"/>
      <c r="G286" s="48"/>
      <c r="H286" s="48"/>
      <c r="I286" s="48"/>
    </row>
    <row r="287" spans="2:9" x14ac:dyDescent="0.25">
      <c r="B287" s="48"/>
      <c r="C287" s="48"/>
      <c r="D287" s="48"/>
      <c r="E287" s="48"/>
      <c r="F287" s="48"/>
      <c r="G287" s="48"/>
      <c r="H287" s="48"/>
      <c r="I287" s="48"/>
    </row>
    <row r="288" spans="2:9" x14ac:dyDescent="0.25">
      <c r="B288" s="48"/>
      <c r="C288" s="48"/>
      <c r="D288" s="48"/>
      <c r="E288" s="48"/>
      <c r="F288" s="48"/>
      <c r="G288" s="48"/>
      <c r="H288" s="48"/>
      <c r="I288" s="48"/>
    </row>
    <row r="289" spans="2:9" x14ac:dyDescent="0.25">
      <c r="B289" s="48"/>
      <c r="C289" s="48"/>
      <c r="D289" s="48"/>
      <c r="E289" s="48"/>
      <c r="F289" s="48"/>
      <c r="G289" s="48"/>
      <c r="H289" s="48"/>
      <c r="I289" s="48"/>
    </row>
    <row r="290" spans="2:9" x14ac:dyDescent="0.25">
      <c r="B290" s="48"/>
      <c r="C290" s="48"/>
      <c r="D290" s="48"/>
      <c r="E290" s="48"/>
      <c r="F290" s="48"/>
      <c r="G290" s="48"/>
      <c r="H290" s="48"/>
      <c r="I290" s="48"/>
    </row>
    <row r="291" spans="2:9" x14ac:dyDescent="0.25">
      <c r="B291" s="49"/>
      <c r="C291" s="48"/>
      <c r="D291" s="48"/>
      <c r="E291" s="48"/>
      <c r="F291" s="48"/>
      <c r="G291" s="48"/>
      <c r="H291" s="48"/>
      <c r="I291" s="48"/>
    </row>
    <row r="292" spans="2:9" x14ac:dyDescent="0.25">
      <c r="B292" s="49"/>
      <c r="C292" s="48"/>
      <c r="D292" s="48"/>
      <c r="E292" s="48"/>
      <c r="F292" s="48"/>
      <c r="G292" s="48"/>
      <c r="H292" s="48"/>
      <c r="I292" s="48"/>
    </row>
    <row r="293" spans="2:9" x14ac:dyDescent="0.25">
      <c r="B293" s="49"/>
      <c r="C293" s="48"/>
      <c r="D293" s="48"/>
      <c r="E293" s="48"/>
      <c r="F293" s="48"/>
      <c r="G293" s="48"/>
      <c r="H293" s="48"/>
      <c r="I293" s="48"/>
    </row>
    <row r="294" spans="2:9" x14ac:dyDescent="0.25">
      <c r="B294" s="49"/>
      <c r="C294" s="48"/>
      <c r="D294" s="48"/>
      <c r="E294" s="48"/>
      <c r="F294" s="48"/>
      <c r="G294" s="48"/>
      <c r="H294" s="48"/>
      <c r="I294" s="48"/>
    </row>
    <row r="295" spans="2:9" x14ac:dyDescent="0.25">
      <c r="B295" s="49"/>
      <c r="C295" s="48"/>
      <c r="D295" s="48"/>
      <c r="E295" s="48"/>
      <c r="F295" s="48"/>
      <c r="G295" s="48"/>
      <c r="H295" s="48"/>
      <c r="I295" s="48"/>
    </row>
    <row r="296" spans="2:9" x14ac:dyDescent="0.25">
      <c r="B296" s="49"/>
      <c r="C296" s="48"/>
      <c r="D296" s="48"/>
      <c r="E296" s="48"/>
      <c r="F296" s="48"/>
      <c r="G296" s="48"/>
      <c r="H296" s="48"/>
      <c r="I296" s="48"/>
    </row>
    <row r="297" spans="2:9" x14ac:dyDescent="0.25">
      <c r="B297" s="49"/>
      <c r="C297" s="48"/>
      <c r="D297" s="48"/>
      <c r="E297" s="48"/>
      <c r="F297" s="48"/>
      <c r="G297" s="48"/>
      <c r="H297" s="48"/>
      <c r="I297" s="48"/>
    </row>
    <row r="298" spans="2:9" x14ac:dyDescent="0.25">
      <c r="B298" s="49"/>
      <c r="C298" s="48"/>
      <c r="D298" s="48"/>
      <c r="E298" s="48"/>
      <c r="F298" s="48"/>
      <c r="G298" s="48"/>
      <c r="H298" s="48"/>
      <c r="I298" s="48"/>
    </row>
    <row r="299" spans="2:9" x14ac:dyDescent="0.25">
      <c r="B299" s="49"/>
      <c r="C299" s="48"/>
      <c r="D299" s="48"/>
      <c r="E299" s="48"/>
      <c r="F299" s="48"/>
      <c r="G299" s="48"/>
      <c r="H299" s="48"/>
      <c r="I299" s="48"/>
    </row>
    <row r="300" spans="2:9" x14ac:dyDescent="0.25">
      <c r="B300" s="49"/>
      <c r="C300" s="48"/>
      <c r="D300" s="48"/>
      <c r="E300" s="48"/>
      <c r="F300" s="48"/>
      <c r="G300" s="48"/>
      <c r="H300" s="48"/>
      <c r="I300" s="48"/>
    </row>
    <row r="301" spans="2:9" x14ac:dyDescent="0.25">
      <c r="B301" s="49"/>
      <c r="C301" s="48"/>
      <c r="D301" s="48"/>
      <c r="E301" s="48"/>
      <c r="F301" s="48"/>
      <c r="G301" s="48"/>
      <c r="H301" s="48"/>
      <c r="I301" s="48"/>
    </row>
    <row r="302" spans="2:9" x14ac:dyDescent="0.25">
      <c r="B302" s="49"/>
      <c r="C302" s="48"/>
      <c r="D302" s="48"/>
      <c r="E302" s="48"/>
      <c r="F302" s="48"/>
      <c r="G302" s="48"/>
      <c r="H302" s="48"/>
      <c r="I302" s="48"/>
    </row>
    <row r="303" spans="2:9" x14ac:dyDescent="0.25">
      <c r="B303" s="49"/>
      <c r="C303" s="48"/>
      <c r="D303" s="48"/>
      <c r="E303" s="48"/>
      <c r="F303" s="48"/>
      <c r="G303" s="48"/>
      <c r="H303" s="48"/>
      <c r="I303" s="48"/>
    </row>
    <row r="304" spans="2:9" x14ac:dyDescent="0.25">
      <c r="B304" s="49"/>
      <c r="C304" s="48"/>
      <c r="D304" s="48"/>
      <c r="E304" s="48"/>
      <c r="F304" s="48"/>
      <c r="G304" s="48"/>
      <c r="H304" s="48"/>
      <c r="I304" s="48"/>
    </row>
    <row r="305" spans="2:9" x14ac:dyDescent="0.25">
      <c r="B305" s="49"/>
      <c r="C305" s="48"/>
      <c r="D305" s="48"/>
      <c r="E305" s="48"/>
      <c r="F305" s="48"/>
      <c r="G305" s="48"/>
      <c r="H305" s="48"/>
      <c r="I305" s="48"/>
    </row>
    <row r="306" spans="2:9" x14ac:dyDescent="0.25">
      <c r="B306" s="49"/>
      <c r="C306" s="48"/>
      <c r="D306" s="48"/>
      <c r="E306" s="48"/>
      <c r="F306" s="48"/>
      <c r="G306" s="48"/>
      <c r="H306" s="48"/>
      <c r="I306" s="48"/>
    </row>
    <row r="317" spans="2:9" x14ac:dyDescent="0.25">
      <c r="B317" s="48"/>
      <c r="C317" s="48"/>
      <c r="D317" s="48"/>
      <c r="E317" s="48"/>
      <c r="F317" s="48"/>
      <c r="G317" s="48"/>
      <c r="H317" s="48"/>
      <c r="I317" s="48"/>
    </row>
    <row r="343" spans="2:9" x14ac:dyDescent="0.25">
      <c r="B343" s="49"/>
      <c r="C343" s="48"/>
      <c r="D343" s="48"/>
      <c r="E343" s="48"/>
      <c r="F343" s="48"/>
      <c r="G343" s="48"/>
      <c r="H343" s="48"/>
      <c r="I343" s="48"/>
    </row>
    <row r="344" spans="2:9" x14ac:dyDescent="0.25">
      <c r="B344" s="49"/>
      <c r="C344" s="48"/>
      <c r="D344" s="48"/>
      <c r="E344" s="48"/>
      <c r="F344" s="48"/>
      <c r="G344" s="48"/>
      <c r="H344" s="48"/>
      <c r="I344" s="48"/>
    </row>
    <row r="345" spans="2:9" x14ac:dyDescent="0.25">
      <c r="B345" s="49"/>
      <c r="C345" s="48"/>
      <c r="D345" s="48"/>
      <c r="E345" s="48"/>
      <c r="F345" s="48"/>
      <c r="G345" s="48"/>
      <c r="H345" s="48"/>
      <c r="I345" s="48"/>
    </row>
    <row r="346" spans="2:9" x14ac:dyDescent="0.25">
      <c r="B346" s="49"/>
      <c r="C346" s="48"/>
      <c r="D346" s="48"/>
      <c r="E346" s="48"/>
      <c r="F346" s="48"/>
      <c r="G346" s="48"/>
      <c r="H346" s="48"/>
      <c r="I346" s="48"/>
    </row>
    <row r="347" spans="2:9" x14ac:dyDescent="0.25">
      <c r="B347" s="49"/>
      <c r="C347" s="48"/>
      <c r="D347" s="48"/>
      <c r="E347" s="48"/>
      <c r="F347" s="48"/>
      <c r="G347" s="48"/>
      <c r="H347" s="48"/>
      <c r="I347" s="48"/>
    </row>
    <row r="349" spans="2:9" x14ac:dyDescent="0.25">
      <c r="B349" s="48"/>
      <c r="C349" s="48"/>
      <c r="D349" s="48"/>
      <c r="E349" s="48"/>
      <c r="F349" s="48"/>
      <c r="G349" s="48"/>
      <c r="H349" s="48"/>
      <c r="I349" s="48"/>
    </row>
    <row r="368" spans="2:18" x14ac:dyDescent="0.25">
      <c r="B368" s="49"/>
      <c r="C368" s="49"/>
      <c r="D368" s="49"/>
      <c r="E368" s="49"/>
      <c r="F368" s="49"/>
      <c r="G368" s="49"/>
      <c r="H368" s="49"/>
      <c r="I368" s="48"/>
      <c r="R368" s="48"/>
    </row>
    <row r="369" spans="2:18" x14ac:dyDescent="0.25">
      <c r="B369" s="49"/>
      <c r="C369" s="49"/>
      <c r="D369" s="49"/>
      <c r="E369" s="49"/>
      <c r="F369" s="49"/>
      <c r="G369" s="49"/>
      <c r="H369" s="49"/>
      <c r="I369" s="48"/>
      <c r="R369" s="48"/>
    </row>
    <row r="370" spans="2:18" x14ac:dyDescent="0.25">
      <c r="B370" s="49"/>
      <c r="C370" s="49"/>
      <c r="D370" s="49"/>
      <c r="E370" s="49"/>
      <c r="F370" s="49"/>
      <c r="G370" s="49"/>
      <c r="H370" s="49"/>
      <c r="I370" s="48"/>
      <c r="R370" s="48"/>
    </row>
    <row r="371" spans="2:18" x14ac:dyDescent="0.25">
      <c r="B371" s="49"/>
      <c r="C371" s="49"/>
      <c r="D371" s="49"/>
      <c r="E371" s="49"/>
      <c r="F371" s="49"/>
      <c r="G371" s="49"/>
      <c r="H371" s="49"/>
      <c r="I371" s="48"/>
      <c r="R371" s="48"/>
    </row>
    <row r="372" spans="2:18" x14ac:dyDescent="0.25">
      <c r="B372" s="49"/>
      <c r="C372" s="49"/>
      <c r="D372" s="49"/>
      <c r="E372" s="49"/>
      <c r="F372" s="49"/>
      <c r="G372" s="49"/>
      <c r="H372" s="49"/>
      <c r="I372" s="48"/>
      <c r="R372" s="48"/>
    </row>
    <row r="373" spans="2:18" x14ac:dyDescent="0.25">
      <c r="B373" s="49"/>
      <c r="C373" s="49"/>
      <c r="D373" s="49"/>
      <c r="E373" s="49"/>
      <c r="F373" s="49"/>
      <c r="G373" s="49"/>
      <c r="H373" s="49"/>
      <c r="I373" s="48"/>
      <c r="R373" s="48"/>
    </row>
    <row r="374" spans="2:18" x14ac:dyDescent="0.25">
      <c r="B374" s="49"/>
      <c r="C374" s="49"/>
      <c r="D374" s="49"/>
      <c r="E374" s="49"/>
      <c r="F374" s="49"/>
      <c r="G374" s="49"/>
      <c r="H374" s="49"/>
      <c r="I374" s="48"/>
      <c r="R374" s="48"/>
    </row>
    <row r="375" spans="2:18" x14ac:dyDescent="0.25">
      <c r="B375" s="49"/>
      <c r="C375" s="49"/>
      <c r="D375" s="49"/>
      <c r="E375" s="49"/>
      <c r="F375" s="49"/>
      <c r="G375" s="49"/>
      <c r="H375" s="49"/>
      <c r="I375" s="48"/>
      <c r="R375" s="48"/>
    </row>
    <row r="376" spans="2:18" x14ac:dyDescent="0.25">
      <c r="B376" s="49"/>
      <c r="C376" s="49"/>
      <c r="D376" s="49"/>
      <c r="E376" s="49"/>
      <c r="F376" s="49"/>
      <c r="G376" s="49"/>
      <c r="H376" s="49"/>
      <c r="I376" s="48"/>
      <c r="R376" s="48"/>
    </row>
    <row r="377" spans="2:18" x14ac:dyDescent="0.25">
      <c r="B377" s="49"/>
      <c r="C377" s="49"/>
      <c r="D377" s="49"/>
      <c r="E377" s="49"/>
      <c r="F377" s="49"/>
      <c r="G377" s="49"/>
      <c r="H377" s="49"/>
      <c r="I377" s="48"/>
      <c r="R377" s="48"/>
    </row>
    <row r="378" spans="2:18" x14ac:dyDescent="0.25">
      <c r="B378" s="49"/>
      <c r="C378" s="49"/>
      <c r="D378" s="49"/>
      <c r="E378" s="49"/>
      <c r="F378" s="49"/>
      <c r="G378" s="49"/>
      <c r="H378" s="49"/>
      <c r="I378" s="48"/>
      <c r="R378" s="48"/>
    </row>
    <row r="379" spans="2:18" x14ac:dyDescent="0.25">
      <c r="B379" s="49"/>
      <c r="C379" s="49"/>
      <c r="D379" s="49"/>
      <c r="E379" s="49"/>
      <c r="F379" s="49"/>
      <c r="G379" s="49"/>
      <c r="H379" s="49"/>
      <c r="I379" s="48"/>
      <c r="R379" s="48"/>
    </row>
    <row r="380" spans="2:18" x14ac:dyDescent="0.25">
      <c r="B380" s="49"/>
      <c r="C380" s="49"/>
      <c r="D380" s="49"/>
      <c r="E380" s="49"/>
      <c r="F380" s="49"/>
      <c r="G380" s="49"/>
      <c r="H380" s="49"/>
      <c r="I380" s="48"/>
      <c r="R380" s="48"/>
    </row>
    <row r="381" spans="2:18" x14ac:dyDescent="0.25">
      <c r="B381" s="49"/>
      <c r="C381" s="49"/>
      <c r="D381" s="49"/>
      <c r="E381" s="49"/>
      <c r="F381" s="49"/>
      <c r="G381" s="49"/>
      <c r="H381" s="49"/>
      <c r="I381" s="48"/>
      <c r="R381" s="48"/>
    </row>
    <row r="382" spans="2:18" x14ac:dyDescent="0.25">
      <c r="B382" s="49"/>
      <c r="C382" s="49"/>
      <c r="D382" s="49"/>
      <c r="E382" s="49"/>
      <c r="F382" s="49"/>
      <c r="G382" s="49"/>
      <c r="H382" s="49"/>
      <c r="I382" s="48"/>
    </row>
    <row r="383" spans="2:18" x14ac:dyDescent="0.25">
      <c r="B383" s="49"/>
      <c r="C383" s="49"/>
      <c r="D383" s="49"/>
      <c r="E383" s="49"/>
      <c r="F383" s="49"/>
      <c r="G383" s="49"/>
      <c r="H383" s="49"/>
      <c r="I383" s="48"/>
    </row>
    <row r="384" spans="2:18" x14ac:dyDescent="0.25">
      <c r="B384" s="49"/>
      <c r="C384" s="49"/>
      <c r="D384" s="49"/>
      <c r="E384" s="49"/>
      <c r="F384" s="49"/>
      <c r="G384" s="49"/>
      <c r="H384" s="49"/>
      <c r="I384" s="48"/>
    </row>
    <row r="385" spans="2:9" x14ac:dyDescent="0.25">
      <c r="B385" s="49"/>
      <c r="C385" s="49"/>
      <c r="D385" s="49"/>
      <c r="E385" s="49"/>
      <c r="F385" s="49"/>
      <c r="G385" s="49"/>
      <c r="H385" s="49"/>
      <c r="I385" s="48"/>
    </row>
    <row r="386" spans="2:9" x14ac:dyDescent="0.25">
      <c r="B386" s="49"/>
      <c r="C386" s="49"/>
      <c r="D386" s="49"/>
      <c r="E386" s="49"/>
      <c r="F386" s="49"/>
      <c r="G386" s="49"/>
      <c r="H386" s="49"/>
      <c r="I386" s="48"/>
    </row>
    <row r="387" spans="2:9" x14ac:dyDescent="0.25">
      <c r="B387" s="49"/>
      <c r="C387" s="49"/>
      <c r="D387" s="49"/>
      <c r="E387" s="49"/>
      <c r="F387" s="49"/>
      <c r="G387" s="49"/>
      <c r="H387" s="49"/>
      <c r="I387" s="48"/>
    </row>
    <row r="388" spans="2:9" x14ac:dyDescent="0.25">
      <c r="B388" s="49"/>
      <c r="C388" s="49"/>
      <c r="D388" s="49"/>
      <c r="E388" s="49"/>
      <c r="F388" s="49"/>
      <c r="G388" s="49"/>
      <c r="H388" s="49"/>
      <c r="I388" s="48"/>
    </row>
    <row r="389" spans="2:9" x14ac:dyDescent="0.25">
      <c r="B389" s="49"/>
      <c r="C389" s="49"/>
      <c r="D389" s="49"/>
      <c r="E389" s="49"/>
      <c r="F389" s="49"/>
      <c r="G389" s="49"/>
      <c r="H389" s="49"/>
      <c r="I389" s="48"/>
    </row>
    <row r="390" spans="2:9" x14ac:dyDescent="0.25">
      <c r="B390" s="49"/>
      <c r="C390" s="49"/>
      <c r="D390" s="49"/>
      <c r="E390" s="49"/>
      <c r="F390" s="49"/>
      <c r="G390" s="49"/>
      <c r="H390" s="49"/>
      <c r="I390" s="48"/>
    </row>
    <row r="391" spans="2:9" x14ac:dyDescent="0.25">
      <c r="B391" s="49"/>
      <c r="C391" s="49"/>
      <c r="D391" s="49"/>
      <c r="E391" s="49"/>
      <c r="F391" s="49"/>
      <c r="G391" s="49"/>
      <c r="H391" s="49"/>
      <c r="I391" s="48"/>
    </row>
    <row r="392" spans="2:9" x14ac:dyDescent="0.25">
      <c r="B392" s="49"/>
      <c r="C392" s="49"/>
      <c r="D392" s="49"/>
      <c r="E392" s="49"/>
      <c r="F392" s="49"/>
      <c r="G392" s="49"/>
      <c r="H392" s="49"/>
      <c r="I392" s="48"/>
    </row>
    <row r="393" spans="2:9" x14ac:dyDescent="0.25">
      <c r="B393" s="49"/>
      <c r="C393" s="49"/>
      <c r="D393" s="49"/>
      <c r="E393" s="49"/>
      <c r="F393" s="49"/>
      <c r="G393" s="49"/>
      <c r="H393" s="49"/>
      <c r="I393" s="48"/>
    </row>
    <row r="394" spans="2:9" x14ac:dyDescent="0.25">
      <c r="B394" s="49"/>
      <c r="C394" s="49"/>
      <c r="D394" s="49"/>
      <c r="E394" s="49"/>
      <c r="F394" s="49"/>
      <c r="G394" s="49"/>
      <c r="H394" s="49"/>
      <c r="I394" s="48"/>
    </row>
    <row r="395" spans="2:9" x14ac:dyDescent="0.25">
      <c r="B395" s="49"/>
      <c r="C395" s="49"/>
      <c r="D395" s="49"/>
      <c r="E395" s="49"/>
      <c r="F395" s="49"/>
      <c r="G395" s="49"/>
      <c r="H395" s="49"/>
      <c r="I395" s="48"/>
    </row>
    <row r="396" spans="2:9" x14ac:dyDescent="0.25">
      <c r="B396" s="49"/>
      <c r="C396" s="49"/>
      <c r="D396" s="49"/>
      <c r="E396" s="49"/>
      <c r="F396" s="49"/>
      <c r="G396" s="49"/>
      <c r="H396" s="49"/>
      <c r="I396" s="48"/>
    </row>
    <row r="397" spans="2:9" x14ac:dyDescent="0.25">
      <c r="B397" s="49"/>
      <c r="C397" s="49"/>
      <c r="D397" s="49"/>
      <c r="E397" s="49"/>
      <c r="F397" s="49"/>
      <c r="G397" s="49"/>
      <c r="H397" s="49"/>
      <c r="I397" s="48"/>
    </row>
    <row r="398" spans="2:9" x14ac:dyDescent="0.25">
      <c r="B398" s="49"/>
      <c r="C398" s="49"/>
      <c r="D398" s="49"/>
      <c r="E398" s="49"/>
      <c r="F398" s="49"/>
      <c r="G398" s="49"/>
      <c r="H398" s="49"/>
    </row>
    <row r="399" spans="2:9" x14ac:dyDescent="0.25">
      <c r="B399" s="49"/>
      <c r="C399" s="49"/>
      <c r="D399" s="49"/>
      <c r="E399" s="49"/>
      <c r="F399" s="49"/>
      <c r="G399" s="49"/>
      <c r="H399" s="49"/>
    </row>
    <row r="400" spans="2:9" x14ac:dyDescent="0.25">
      <c r="B400" s="49"/>
      <c r="C400" s="49"/>
      <c r="D400" s="49"/>
      <c r="E400" s="49"/>
      <c r="F400" s="49"/>
      <c r="G400" s="49"/>
      <c r="H400" s="49"/>
    </row>
    <row r="401" spans="2:9" x14ac:dyDescent="0.25">
      <c r="B401" s="49"/>
      <c r="C401" s="49"/>
      <c r="D401" s="49"/>
      <c r="E401" s="49"/>
      <c r="F401" s="49"/>
      <c r="G401" s="49"/>
      <c r="H401" s="49"/>
    </row>
    <row r="402" spans="2:9" x14ac:dyDescent="0.25">
      <c r="B402" s="48"/>
      <c r="C402" s="49"/>
      <c r="D402" s="49"/>
      <c r="E402" s="49"/>
      <c r="F402" s="49"/>
      <c r="G402" s="49"/>
      <c r="H402" s="49"/>
    </row>
    <row r="403" spans="2:9" x14ac:dyDescent="0.25">
      <c r="B403" s="48"/>
      <c r="C403" s="49"/>
      <c r="D403" s="49"/>
      <c r="E403" s="49"/>
      <c r="F403" s="49"/>
      <c r="G403" s="49"/>
      <c r="H403" s="49"/>
    </row>
    <row r="404" spans="2:9" x14ac:dyDescent="0.25">
      <c r="B404" s="48"/>
      <c r="C404" s="49"/>
      <c r="D404" s="49"/>
      <c r="E404" s="49"/>
      <c r="F404" s="49"/>
      <c r="G404" s="49"/>
      <c r="H404" s="49"/>
    </row>
    <row r="405" spans="2:9" x14ac:dyDescent="0.25">
      <c r="B405" s="48"/>
      <c r="C405" s="49"/>
      <c r="D405" s="49"/>
      <c r="E405" s="49"/>
      <c r="F405" s="49"/>
      <c r="G405" s="49"/>
      <c r="H405" s="49"/>
    </row>
    <row r="406" spans="2:9" x14ac:dyDescent="0.25">
      <c r="B406" s="48"/>
      <c r="C406" s="49"/>
      <c r="D406" s="49"/>
      <c r="E406" s="49"/>
      <c r="F406" s="49"/>
      <c r="G406" s="49"/>
      <c r="H406" s="49"/>
    </row>
    <row r="407" spans="2:9" x14ac:dyDescent="0.25">
      <c r="B407" s="48"/>
      <c r="C407" s="49"/>
      <c r="D407" s="49"/>
      <c r="E407" s="49"/>
      <c r="F407" s="49"/>
      <c r="G407" s="49"/>
      <c r="H407" s="49"/>
    </row>
    <row r="408" spans="2:9" x14ac:dyDescent="0.25">
      <c r="B408" s="48"/>
      <c r="C408" s="49"/>
      <c r="D408" s="49"/>
      <c r="E408" s="49"/>
      <c r="F408" s="49"/>
      <c r="G408" s="49"/>
      <c r="H408" s="49"/>
    </row>
    <row r="409" spans="2:9" x14ac:dyDescent="0.25">
      <c r="B409" s="48"/>
      <c r="C409" s="49"/>
      <c r="D409" s="49"/>
      <c r="E409" s="49"/>
      <c r="F409" s="49"/>
      <c r="G409" s="49"/>
      <c r="H409" s="49"/>
    </row>
    <row r="410" spans="2:9" x14ac:dyDescent="0.25">
      <c r="B410" s="48"/>
      <c r="C410" s="49"/>
      <c r="D410" s="49"/>
      <c r="E410" s="49"/>
      <c r="F410" s="49"/>
      <c r="G410" s="49"/>
      <c r="H410" s="49"/>
    </row>
    <row r="411" spans="2:9" x14ac:dyDescent="0.25">
      <c r="B411" s="48"/>
      <c r="C411" s="49"/>
      <c r="D411" s="49"/>
      <c r="E411" s="49"/>
      <c r="F411" s="49"/>
      <c r="G411" s="49"/>
      <c r="H411" s="49"/>
    </row>
    <row r="412" spans="2:9" ht="15" customHeight="1" x14ac:dyDescent="0.25">
      <c r="B412" s="48"/>
      <c r="C412" s="49"/>
      <c r="D412" s="49"/>
      <c r="E412" s="49"/>
      <c r="F412" s="49"/>
      <c r="G412" s="49"/>
      <c r="H412" s="49"/>
    </row>
    <row r="413" spans="2:9" x14ac:dyDescent="0.25">
      <c r="B413" s="48"/>
      <c r="C413" s="49"/>
      <c r="D413" s="49"/>
      <c r="E413" s="49"/>
      <c r="F413" s="49"/>
      <c r="G413" s="49"/>
      <c r="H413" s="49"/>
    </row>
    <row r="414" spans="2:9" x14ac:dyDescent="0.25">
      <c r="C414" s="49"/>
      <c r="D414" s="49"/>
      <c r="E414" s="49"/>
      <c r="F414" s="49"/>
      <c r="G414" s="49"/>
      <c r="H414" s="49"/>
      <c r="I414" s="48"/>
    </row>
    <row r="416" spans="2:9" x14ac:dyDescent="0.25">
      <c r="C416" s="48"/>
      <c r="D416" s="48"/>
      <c r="E416" s="48"/>
      <c r="F416" s="48"/>
      <c r="G416" s="48"/>
      <c r="H416" s="48"/>
      <c r="I416" s="48"/>
    </row>
    <row r="417" spans="3:9" x14ac:dyDescent="0.25">
      <c r="C417" s="48"/>
      <c r="D417" s="48"/>
      <c r="E417" s="48"/>
      <c r="F417" s="48"/>
      <c r="G417" s="48"/>
      <c r="H417" s="48"/>
      <c r="I417" s="48"/>
    </row>
    <row r="418" spans="3:9" x14ac:dyDescent="0.25">
      <c r="C418" s="48"/>
      <c r="D418" s="48"/>
      <c r="E418" s="48"/>
      <c r="F418" s="48"/>
      <c r="G418" s="48"/>
      <c r="H418" s="48"/>
      <c r="I418" s="48"/>
    </row>
    <row r="420" spans="3:9" x14ac:dyDescent="0.25">
      <c r="C420" s="48"/>
      <c r="D420" s="48"/>
      <c r="E420" s="48"/>
      <c r="F420" s="48"/>
      <c r="G420" s="48"/>
      <c r="H420" s="48"/>
      <c r="I420" s="48"/>
    </row>
    <row r="421" spans="3:9" x14ac:dyDescent="0.25">
      <c r="C421" s="48"/>
      <c r="D421" s="48"/>
      <c r="E421" s="48"/>
      <c r="F421" s="48"/>
      <c r="G421" s="48"/>
      <c r="H421" s="48"/>
      <c r="I421" s="48"/>
    </row>
    <row r="422" spans="3:9" x14ac:dyDescent="0.25">
      <c r="C422" s="48"/>
      <c r="D422" s="48"/>
      <c r="E422" s="48"/>
      <c r="F422" s="48"/>
      <c r="G422" s="48"/>
      <c r="H422" s="48"/>
      <c r="I422" s="48"/>
    </row>
    <row r="423" spans="3:9" x14ac:dyDescent="0.25">
      <c r="C423" s="48"/>
      <c r="D423" s="48"/>
      <c r="E423" s="48"/>
      <c r="F423" s="48"/>
      <c r="G423" s="48"/>
      <c r="H423" s="48"/>
      <c r="I423" s="48"/>
    </row>
    <row r="424" spans="3:9" x14ac:dyDescent="0.25">
      <c r="C424" s="48"/>
      <c r="D424" s="48"/>
      <c r="E424" s="48"/>
      <c r="F424" s="48"/>
      <c r="G424" s="48"/>
      <c r="H424" s="48"/>
      <c r="I424" s="48"/>
    </row>
    <row r="425" spans="3:9" x14ac:dyDescent="0.25">
      <c r="C425" s="48"/>
      <c r="D425" s="48"/>
      <c r="E425" s="48"/>
      <c r="F425" s="48"/>
      <c r="G425" s="48"/>
      <c r="H425" s="48"/>
      <c r="I425" s="48"/>
    </row>
    <row r="426" spans="3:9" x14ac:dyDescent="0.25">
      <c r="C426" s="48"/>
      <c r="D426" s="48"/>
      <c r="E426" s="48"/>
      <c r="F426" s="48"/>
      <c r="G426" s="48"/>
      <c r="H426" s="48"/>
      <c r="I426" s="48"/>
    </row>
    <row r="445" spans="3:9" ht="15" customHeight="1" x14ac:dyDescent="0.25"/>
    <row r="446" spans="3:9" x14ac:dyDescent="0.25">
      <c r="C446" s="60"/>
      <c r="D446" s="48"/>
      <c r="E446" s="48"/>
      <c r="F446" s="48"/>
      <c r="G446" s="48"/>
      <c r="H446" s="48"/>
      <c r="I446" s="48"/>
    </row>
    <row r="447" spans="3:9" x14ac:dyDescent="0.25">
      <c r="C447" s="60"/>
      <c r="D447" s="48"/>
      <c r="E447" s="48"/>
      <c r="F447" s="48"/>
      <c r="G447" s="48"/>
      <c r="H447" s="48"/>
      <c r="I447" s="48"/>
    </row>
    <row r="448" spans="3:9" x14ac:dyDescent="0.25">
      <c r="C448" s="60"/>
      <c r="D448" s="48"/>
      <c r="E448" s="48"/>
      <c r="F448" s="48"/>
      <c r="G448" s="48"/>
      <c r="H448" s="48"/>
      <c r="I448" s="48"/>
    </row>
    <row r="449" spans="3:9" x14ac:dyDescent="0.25">
      <c r="C449" s="60"/>
      <c r="D449" s="48"/>
      <c r="E449" s="48"/>
      <c r="F449" s="48"/>
      <c r="G449" s="48"/>
      <c r="H449" s="48"/>
      <c r="I449" s="48"/>
    </row>
    <row r="450" spans="3:9" x14ac:dyDescent="0.25">
      <c r="C450" s="60"/>
      <c r="D450" s="48"/>
      <c r="E450" s="48"/>
      <c r="F450" s="48"/>
      <c r="G450" s="48"/>
      <c r="H450" s="48"/>
      <c r="I450" s="48"/>
    </row>
    <row r="451" spans="3:9" x14ac:dyDescent="0.25">
      <c r="C451" s="60"/>
      <c r="D451" s="48"/>
      <c r="E451" s="48"/>
      <c r="F451" s="48"/>
      <c r="G451" s="48"/>
      <c r="H451" s="48"/>
      <c r="I451" s="48"/>
    </row>
    <row r="452" spans="3:9" x14ac:dyDescent="0.25">
      <c r="C452" s="60"/>
      <c r="D452" s="48"/>
      <c r="E452" s="48"/>
      <c r="F452" s="48"/>
      <c r="G452" s="48"/>
      <c r="H452" s="48"/>
      <c r="I452" s="48"/>
    </row>
    <row r="453" spans="3:9" x14ac:dyDescent="0.25">
      <c r="C453" s="60"/>
      <c r="D453" s="60"/>
      <c r="E453" s="60"/>
      <c r="F453" s="60"/>
      <c r="G453" s="60"/>
      <c r="H453" s="60"/>
      <c r="I453" s="48"/>
    </row>
    <row r="454" spans="3:9" x14ac:dyDescent="0.25">
      <c r="C454" s="60"/>
      <c r="D454" s="60"/>
      <c r="E454" s="60"/>
      <c r="F454" s="60"/>
      <c r="G454" s="60"/>
      <c r="H454" s="60"/>
      <c r="I454" s="48"/>
    </row>
    <row r="455" spans="3:9" x14ac:dyDescent="0.25">
      <c r="C455" s="49"/>
      <c r="D455" s="49"/>
      <c r="E455" s="49"/>
      <c r="F455" s="49"/>
      <c r="G455" s="49"/>
      <c r="H455" s="49"/>
      <c r="I455" s="60"/>
    </row>
    <row r="456" spans="3:9" x14ac:dyDescent="0.25">
      <c r="C456" s="49"/>
      <c r="D456" s="49"/>
      <c r="E456" s="49"/>
      <c r="F456" s="49"/>
      <c r="G456" s="49"/>
      <c r="H456" s="49"/>
      <c r="I456" s="60"/>
    </row>
    <row r="457" spans="3:9" x14ac:dyDescent="0.25">
      <c r="C457" s="49"/>
      <c r="D457" s="49"/>
      <c r="E457" s="49"/>
      <c r="F457" s="49"/>
      <c r="G457" s="49"/>
      <c r="H457" s="49"/>
      <c r="I457" s="48"/>
    </row>
    <row r="458" spans="3:9" x14ac:dyDescent="0.25">
      <c r="C458" s="50"/>
      <c r="D458" s="50"/>
      <c r="E458" s="50"/>
      <c r="F458" s="50"/>
      <c r="G458" s="50"/>
      <c r="H458" s="50"/>
      <c r="I458" s="48"/>
    </row>
    <row r="459" spans="3:9" x14ac:dyDescent="0.25">
      <c r="C459" s="50"/>
      <c r="D459" s="50"/>
      <c r="E459" s="50"/>
      <c r="F459" s="50"/>
      <c r="G459" s="50"/>
      <c r="H459" s="50"/>
      <c r="I459" s="48"/>
    </row>
    <row r="460" spans="3:9" x14ac:dyDescent="0.25">
      <c r="C460" s="49"/>
      <c r="D460" s="49"/>
      <c r="E460" s="49"/>
      <c r="F460" s="49"/>
      <c r="G460" s="49"/>
      <c r="H460" s="49"/>
      <c r="I460" s="48"/>
    </row>
    <row r="461" spans="3:9" x14ac:dyDescent="0.25">
      <c r="C461" s="49"/>
      <c r="D461" s="49"/>
      <c r="E461" s="49"/>
      <c r="F461" s="49"/>
      <c r="G461" s="49"/>
      <c r="H461" s="49"/>
      <c r="I461" s="48"/>
    </row>
    <row r="462" spans="3:9" x14ac:dyDescent="0.25">
      <c r="C462" s="49"/>
      <c r="D462" s="49"/>
      <c r="E462" s="49"/>
      <c r="F462" s="49"/>
      <c r="G462" s="49"/>
      <c r="H462" s="49"/>
      <c r="I462" s="48"/>
    </row>
    <row r="463" spans="3:9" x14ac:dyDescent="0.25">
      <c r="C463" s="49"/>
      <c r="D463" s="49"/>
      <c r="E463" s="49"/>
      <c r="F463" s="49"/>
      <c r="G463" s="49"/>
      <c r="H463" s="49"/>
      <c r="I463" s="48"/>
    </row>
    <row r="464" spans="3:9" x14ac:dyDescent="0.25">
      <c r="C464" s="49"/>
      <c r="D464" s="49"/>
      <c r="E464" s="49"/>
      <c r="F464" s="49"/>
      <c r="G464" s="49"/>
      <c r="H464" s="49"/>
      <c r="I464" s="48"/>
    </row>
    <row r="465" spans="3:9" x14ac:dyDescent="0.25">
      <c r="C465" s="49"/>
      <c r="D465" s="49"/>
      <c r="E465" s="63"/>
      <c r="F465" s="49"/>
      <c r="G465" s="49"/>
      <c r="H465" s="49"/>
      <c r="I465" s="48"/>
    </row>
    <row r="466" spans="3:9" x14ac:dyDescent="0.25">
      <c r="C466" s="49"/>
      <c r="D466" s="49"/>
      <c r="E466" s="49"/>
      <c r="F466" s="49"/>
      <c r="G466" s="49"/>
      <c r="H466" s="49"/>
      <c r="I466" s="48"/>
    </row>
    <row r="467" spans="3:9" x14ac:dyDescent="0.25">
      <c r="C467" s="49"/>
      <c r="D467" s="49"/>
      <c r="E467" s="49"/>
      <c r="F467" s="49"/>
      <c r="G467" s="49"/>
      <c r="H467" s="49"/>
      <c r="I467" s="48"/>
    </row>
    <row r="468" spans="3:9" x14ac:dyDescent="0.25">
      <c r="C468" s="49"/>
      <c r="D468" s="49"/>
      <c r="E468" s="49"/>
      <c r="F468" s="49"/>
      <c r="G468" s="49"/>
      <c r="H468" s="49"/>
      <c r="I468" s="48"/>
    </row>
    <row r="469" spans="3:9" x14ac:dyDescent="0.25">
      <c r="C469" s="49"/>
      <c r="D469" s="49"/>
      <c r="E469" s="49"/>
      <c r="F469" s="49"/>
      <c r="G469" s="49"/>
      <c r="H469" s="49"/>
      <c r="I469" s="48"/>
    </row>
    <row r="470" spans="3:9" x14ac:dyDescent="0.25">
      <c r="C470" s="49"/>
      <c r="D470" s="49"/>
      <c r="E470" s="49"/>
      <c r="F470" s="49"/>
      <c r="G470" s="49"/>
      <c r="H470" s="49"/>
      <c r="I470" s="48"/>
    </row>
    <row r="471" spans="3:9" x14ac:dyDescent="0.25">
      <c r="C471" s="50"/>
      <c r="D471" s="50"/>
      <c r="E471" s="50"/>
      <c r="F471" s="50"/>
      <c r="G471" s="50"/>
      <c r="H471" s="50"/>
      <c r="I471" s="48"/>
    </row>
    <row r="472" spans="3:9" x14ac:dyDescent="0.25">
      <c r="C472" s="50"/>
      <c r="D472" s="50"/>
      <c r="E472" s="50"/>
      <c r="F472" s="50"/>
      <c r="G472" s="50"/>
      <c r="H472" s="50"/>
      <c r="I472" s="48"/>
    </row>
    <row r="473" spans="3:9" x14ac:dyDescent="0.25">
      <c r="C473" s="49"/>
      <c r="D473" s="49"/>
      <c r="E473" s="49"/>
      <c r="F473" s="49"/>
      <c r="G473" s="49"/>
      <c r="H473" s="49"/>
      <c r="I473" s="48"/>
    </row>
    <row r="474" spans="3:9" x14ac:dyDescent="0.25">
      <c r="C474" s="49"/>
      <c r="D474" s="49"/>
      <c r="E474" s="49"/>
      <c r="F474" s="49"/>
      <c r="G474" s="49"/>
      <c r="H474" s="49"/>
      <c r="I474" s="48"/>
    </row>
    <row r="475" spans="3:9" x14ac:dyDescent="0.25">
      <c r="C475" s="49"/>
      <c r="D475" s="49"/>
      <c r="E475" s="49"/>
      <c r="F475" s="49"/>
      <c r="G475" s="49"/>
      <c r="H475" s="49"/>
      <c r="I475" s="48"/>
    </row>
    <row r="476" spans="3:9" x14ac:dyDescent="0.25">
      <c r="C476" s="49"/>
      <c r="D476" s="49"/>
      <c r="E476" s="49"/>
      <c r="F476" s="49"/>
      <c r="G476" s="49"/>
      <c r="H476" s="49"/>
      <c r="I476" s="48"/>
    </row>
    <row r="477" spans="3:9" x14ac:dyDescent="0.25">
      <c r="C477" s="49"/>
      <c r="D477" s="49"/>
      <c r="E477" s="49"/>
      <c r="F477" s="49"/>
      <c r="G477" s="49"/>
      <c r="H477" s="49"/>
      <c r="I477" s="48"/>
    </row>
    <row r="478" spans="3:9" x14ac:dyDescent="0.25">
      <c r="C478" s="49"/>
      <c r="D478" s="49"/>
      <c r="E478" s="49"/>
      <c r="F478" s="63"/>
      <c r="G478" s="49"/>
      <c r="H478" s="49"/>
      <c r="I478" s="48"/>
    </row>
    <row r="479" spans="3:9" x14ac:dyDescent="0.25">
      <c r="C479" s="60"/>
      <c r="D479" s="60"/>
      <c r="E479" s="60"/>
      <c r="F479" s="60"/>
      <c r="G479" s="60"/>
      <c r="H479" s="60"/>
      <c r="I479" s="48"/>
    </row>
    <row r="480" spans="3:9" x14ac:dyDescent="0.25">
      <c r="C480" s="60"/>
      <c r="D480" s="60"/>
      <c r="E480" s="60"/>
      <c r="F480" s="60"/>
      <c r="G480" s="60"/>
      <c r="H480" s="60"/>
      <c r="I480" s="48"/>
    </row>
    <row r="481" spans="3:9" x14ac:dyDescent="0.25">
      <c r="C481" s="60"/>
      <c r="D481" s="60"/>
      <c r="E481" s="60"/>
      <c r="F481" s="60"/>
      <c r="G481" s="60"/>
      <c r="H481" s="60"/>
      <c r="I481" s="48"/>
    </row>
    <row r="483" spans="3:9" x14ac:dyDescent="0.25">
      <c r="C483" s="48"/>
      <c r="D483" s="48"/>
      <c r="E483" s="48"/>
      <c r="F483" s="48"/>
      <c r="G483" s="48"/>
      <c r="H483" s="48"/>
      <c r="I483" s="48"/>
    </row>
    <row r="484" spans="3:9" x14ac:dyDescent="0.25">
      <c r="C484" s="48"/>
      <c r="D484" s="48"/>
      <c r="E484" s="48"/>
      <c r="F484" s="48"/>
      <c r="G484" s="48"/>
      <c r="H484" s="48"/>
      <c r="I484" s="48"/>
    </row>
    <row r="485" spans="3:9" x14ac:dyDescent="0.25">
      <c r="C485" s="48"/>
      <c r="D485" s="48"/>
      <c r="E485" s="48"/>
      <c r="F485" s="48"/>
      <c r="G485" s="48"/>
      <c r="H485" s="48"/>
      <c r="I485" s="48"/>
    </row>
    <row r="487" spans="3:9" x14ac:dyDescent="0.25">
      <c r="C487" s="48"/>
      <c r="D487" s="48"/>
      <c r="E487" s="48"/>
      <c r="F487" s="48"/>
      <c r="G487" s="48"/>
      <c r="H487" s="48"/>
      <c r="I487" s="48"/>
    </row>
    <row r="488" spans="3:9" x14ac:dyDescent="0.25">
      <c r="C488" s="48"/>
      <c r="D488" s="48"/>
      <c r="E488" s="48"/>
      <c r="F488" s="48"/>
      <c r="G488" s="48"/>
      <c r="H488" s="48"/>
      <c r="I488" s="48"/>
    </row>
    <row r="489" spans="3:9" x14ac:dyDescent="0.25">
      <c r="C489" s="48"/>
      <c r="D489" s="48"/>
      <c r="E489" s="48"/>
      <c r="F489" s="48"/>
      <c r="G489" s="48"/>
      <c r="H489" s="48"/>
      <c r="I489" s="48"/>
    </row>
    <row r="490" spans="3:9" x14ac:dyDescent="0.25">
      <c r="C490" s="48"/>
      <c r="D490" s="48"/>
      <c r="E490" s="48"/>
      <c r="F490" s="48"/>
      <c r="G490" s="48"/>
      <c r="H490" s="48"/>
      <c r="I490" s="48"/>
    </row>
    <row r="491" spans="3:9" x14ac:dyDescent="0.25">
      <c r="C491" s="48"/>
      <c r="D491" s="48"/>
      <c r="E491" s="48"/>
      <c r="F491" s="48"/>
      <c r="G491" s="48"/>
      <c r="H491" s="48"/>
      <c r="I491" s="48"/>
    </row>
    <row r="492" spans="3:9" x14ac:dyDescent="0.25">
      <c r="C492" s="48"/>
      <c r="D492" s="48"/>
      <c r="E492" s="48"/>
      <c r="F492" s="48"/>
      <c r="G492" s="48"/>
      <c r="H492" s="48"/>
      <c r="I492" s="48"/>
    </row>
    <row r="493" spans="3:9" x14ac:dyDescent="0.25">
      <c r="C493" s="48"/>
      <c r="D493" s="48"/>
      <c r="E493" s="48"/>
      <c r="F493" s="48"/>
      <c r="G493" s="48"/>
      <c r="H493" s="48"/>
      <c r="I493" s="48"/>
    </row>
    <row r="622" spans="9:9" x14ac:dyDescent="0.25">
      <c r="I622" s="48"/>
    </row>
    <row r="623" spans="9:9" x14ac:dyDescent="0.25">
      <c r="I623" s="48"/>
    </row>
    <row r="624" spans="9:9" x14ac:dyDescent="0.25">
      <c r="I624" s="48"/>
    </row>
    <row r="625" spans="9:9" x14ac:dyDescent="0.25">
      <c r="I625" s="48"/>
    </row>
    <row r="626" spans="9:9" x14ac:dyDescent="0.25">
      <c r="I626" s="48"/>
    </row>
    <row r="627" spans="9:9" x14ac:dyDescent="0.25">
      <c r="I627" s="48"/>
    </row>
    <row r="628" spans="9:9" x14ac:dyDescent="0.25">
      <c r="I628" s="48"/>
    </row>
    <row r="629" spans="9:9" x14ac:dyDescent="0.25">
      <c r="I629" s="48"/>
    </row>
    <row r="630" spans="9:9" x14ac:dyDescent="0.25">
      <c r="I630" s="48"/>
    </row>
    <row r="631" spans="9:9" x14ac:dyDescent="0.25">
      <c r="I631" s="48"/>
    </row>
    <row r="632" spans="9:9" x14ac:dyDescent="0.25">
      <c r="I632" s="48"/>
    </row>
    <row r="633" spans="9:9" x14ac:dyDescent="0.25">
      <c r="I633" s="48"/>
    </row>
    <row r="634" spans="9:9" x14ac:dyDescent="0.25">
      <c r="I634" s="49"/>
    </row>
    <row r="635" spans="9:9" x14ac:dyDescent="0.25">
      <c r="I635" s="49"/>
    </row>
    <row r="636" spans="9:9" x14ac:dyDescent="0.25">
      <c r="I636" s="49"/>
    </row>
    <row r="637" spans="9:9" x14ac:dyDescent="0.25">
      <c r="I637" s="49"/>
    </row>
    <row r="638" spans="9:9" x14ac:dyDescent="0.25">
      <c r="I638" s="49"/>
    </row>
    <row r="639" spans="9:9" x14ac:dyDescent="0.25">
      <c r="I639" s="49"/>
    </row>
    <row r="640" spans="9:9" x14ac:dyDescent="0.25">
      <c r="I640" s="49"/>
    </row>
    <row r="641" spans="9:9" x14ac:dyDescent="0.25">
      <c r="I641" s="49"/>
    </row>
    <row r="642" spans="9:9" x14ac:dyDescent="0.25">
      <c r="I642" s="49"/>
    </row>
    <row r="643" spans="9:9" x14ac:dyDescent="0.25">
      <c r="I643" s="49"/>
    </row>
    <row r="644" spans="9:9" x14ac:dyDescent="0.25">
      <c r="I644" s="50"/>
    </row>
    <row r="645" spans="9:9" x14ac:dyDescent="0.25">
      <c r="I645" s="50"/>
    </row>
    <row r="646" spans="9:9" x14ac:dyDescent="0.25">
      <c r="I646" s="49"/>
    </row>
    <row r="647" spans="9:9" x14ac:dyDescent="0.25">
      <c r="I647" s="49"/>
    </row>
    <row r="648" spans="9:9" x14ac:dyDescent="0.25">
      <c r="I648" s="49"/>
    </row>
    <row r="650" spans="9:9" x14ac:dyDescent="0.25">
      <c r="I650" s="49"/>
    </row>
    <row r="651" spans="9:9" x14ac:dyDescent="0.25">
      <c r="I651" s="49"/>
    </row>
    <row r="652" spans="9:9" x14ac:dyDescent="0.25">
      <c r="I652" s="60"/>
    </row>
    <row r="653" spans="9:9" x14ac:dyDescent="0.25">
      <c r="I653" s="60"/>
    </row>
    <row r="654" spans="9:9" x14ac:dyDescent="0.25">
      <c r="I654" s="60"/>
    </row>
    <row r="655" spans="9:9" x14ac:dyDescent="0.25">
      <c r="I655" s="48"/>
    </row>
    <row r="656" spans="9:9" x14ac:dyDescent="0.25">
      <c r="I656" s="48"/>
    </row>
    <row r="657" spans="9:9" x14ac:dyDescent="0.25">
      <c r="I657" s="48"/>
    </row>
    <row r="658" spans="9:9" x14ac:dyDescent="0.25">
      <c r="I658" s="48"/>
    </row>
    <row r="659" spans="9:9" x14ac:dyDescent="0.25">
      <c r="I659" s="48"/>
    </row>
    <row r="660" spans="9:9" x14ac:dyDescent="0.25">
      <c r="I660" s="48"/>
    </row>
    <row r="661" spans="9:9" x14ac:dyDescent="0.25">
      <c r="I661" s="48"/>
    </row>
    <row r="662" spans="9:9" x14ac:dyDescent="0.25">
      <c r="I662" s="48"/>
    </row>
    <row r="663" spans="9:9" x14ac:dyDescent="0.25">
      <c r="I663" s="48"/>
    </row>
    <row r="664" spans="9:9" x14ac:dyDescent="0.25">
      <c r="I664" s="48"/>
    </row>
    <row r="665" spans="9:9" x14ac:dyDescent="0.25">
      <c r="I665" s="48"/>
    </row>
    <row r="666" spans="9:9" x14ac:dyDescent="0.25">
      <c r="I666" s="48"/>
    </row>
    <row r="667" spans="9:9" x14ac:dyDescent="0.25">
      <c r="I667" s="48"/>
    </row>
    <row r="668" spans="9:9" x14ac:dyDescent="0.25">
      <c r="I668" s="48"/>
    </row>
    <row r="669" spans="9:9" x14ac:dyDescent="0.25">
      <c r="I669" s="48"/>
    </row>
  </sheetData>
  <mergeCells count="8">
    <mergeCell ref="S5:Y6"/>
    <mergeCell ref="J191:J192"/>
    <mergeCell ref="J112:J113"/>
    <mergeCell ref="B5:H6"/>
    <mergeCell ref="J5:P6"/>
    <mergeCell ref="K116:O116"/>
    <mergeCell ref="J164:J165"/>
    <mergeCell ref="J137:P137"/>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61"/>
  <sheetViews>
    <sheetView workbookViewId="0">
      <selection activeCell="F14" sqref="F14"/>
    </sheetView>
  </sheetViews>
  <sheetFormatPr defaultRowHeight="15.75" x14ac:dyDescent="0.25"/>
  <cols>
    <col min="2" max="2" width="23.42578125" bestFit="1" customWidth="1"/>
    <col min="4" max="4" width="13.28515625" bestFit="1" customWidth="1"/>
    <col min="6" max="6" width="15.85546875" bestFit="1" customWidth="1"/>
    <col min="8" max="8" width="27.5703125" bestFit="1" customWidth="1"/>
    <col min="10" max="10" width="30.7109375" bestFit="1" customWidth="1"/>
    <col min="12" max="12" width="23" bestFit="1" customWidth="1"/>
    <col min="14" max="14" width="20.7109375" bestFit="1" customWidth="1"/>
    <col min="16" max="16" width="29.42578125" bestFit="1" customWidth="1"/>
    <col min="18" max="18" width="18.7109375" bestFit="1" customWidth="1"/>
    <col min="20" max="20" width="15.140625" style="115" bestFit="1" customWidth="1"/>
  </cols>
  <sheetData>
    <row r="1" spans="1:20" x14ac:dyDescent="0.25">
      <c r="A1" s="48"/>
      <c r="B1" s="48" t="s">
        <v>315</v>
      </c>
      <c r="C1" s="48"/>
      <c r="D1" s="48" t="s">
        <v>91</v>
      </c>
      <c r="E1" s="48"/>
      <c r="F1" s="48" t="s">
        <v>11</v>
      </c>
      <c r="G1" s="48"/>
      <c r="H1" s="48" t="s">
        <v>103</v>
      </c>
      <c r="I1" s="48"/>
      <c r="J1" s="48" t="s">
        <v>106</v>
      </c>
      <c r="K1" s="48"/>
      <c r="L1" s="48" t="s">
        <v>136</v>
      </c>
      <c r="M1" s="48"/>
      <c r="N1" s="48" t="s">
        <v>107</v>
      </c>
      <c r="O1" s="48"/>
      <c r="P1" s="48" t="s">
        <v>110</v>
      </c>
      <c r="Q1" s="48"/>
      <c r="R1" s="48" t="s">
        <v>109</v>
      </c>
      <c r="S1" s="48"/>
      <c r="T1" s="115" t="s">
        <v>154</v>
      </c>
    </row>
    <row r="2" spans="1:20" x14ac:dyDescent="0.25">
      <c r="A2" s="48"/>
      <c r="B2" s="48"/>
      <c r="C2" s="48"/>
      <c r="D2" s="48"/>
      <c r="E2" s="48"/>
      <c r="F2" s="48"/>
      <c r="G2" s="48"/>
      <c r="H2" s="48"/>
      <c r="I2" s="48"/>
      <c r="J2" s="48"/>
      <c r="K2" s="48"/>
      <c r="L2" s="48"/>
      <c r="M2" s="48"/>
      <c r="N2" s="48"/>
      <c r="O2" s="48"/>
      <c r="P2" s="48"/>
      <c r="Q2" s="48"/>
      <c r="R2" s="48"/>
      <c r="S2" s="48"/>
    </row>
    <row r="3" spans="1:20" x14ac:dyDescent="0.25">
      <c r="A3" s="48"/>
      <c r="B3" s="48" t="s">
        <v>316</v>
      </c>
      <c r="C3" s="48"/>
      <c r="D3" s="48" t="s">
        <v>92</v>
      </c>
      <c r="E3" s="48"/>
      <c r="F3" s="48" t="s">
        <v>145</v>
      </c>
      <c r="G3" s="48"/>
      <c r="H3" s="48" t="s">
        <v>104</v>
      </c>
      <c r="I3" s="48"/>
      <c r="J3" s="48" t="s">
        <v>148</v>
      </c>
      <c r="K3" s="48"/>
      <c r="L3" s="48" t="s">
        <v>119</v>
      </c>
      <c r="M3" s="48"/>
      <c r="N3" s="48" t="s">
        <v>114</v>
      </c>
      <c r="O3" s="48"/>
      <c r="P3" s="48" t="s">
        <v>116</v>
      </c>
      <c r="Q3" s="48"/>
      <c r="R3" s="48" t="s">
        <v>111</v>
      </c>
      <c r="S3" s="48"/>
      <c r="T3" s="116" t="s">
        <v>155</v>
      </c>
    </row>
    <row r="4" spans="1:20" x14ac:dyDescent="0.25">
      <c r="A4" s="48"/>
      <c r="B4" s="48" t="s">
        <v>317</v>
      </c>
      <c r="C4" s="48"/>
      <c r="D4" s="48" t="s">
        <v>93</v>
      </c>
      <c r="E4" s="48"/>
      <c r="F4" s="48" t="s">
        <v>100</v>
      </c>
      <c r="G4" s="48"/>
      <c r="H4" s="48" t="s">
        <v>105</v>
      </c>
      <c r="I4" s="48"/>
      <c r="J4" s="48" t="s">
        <v>149</v>
      </c>
      <c r="K4" s="48"/>
      <c r="L4" s="48" t="s">
        <v>120</v>
      </c>
      <c r="M4" s="48"/>
      <c r="N4" s="48" t="s">
        <v>108</v>
      </c>
      <c r="O4" s="48"/>
      <c r="P4" s="48" t="s">
        <v>115</v>
      </c>
      <c r="Q4" s="48"/>
      <c r="R4" s="48" t="s">
        <v>112</v>
      </c>
      <c r="S4" s="48"/>
      <c r="T4" s="116" t="s">
        <v>156</v>
      </c>
    </row>
    <row r="5" spans="1:20" x14ac:dyDescent="0.25">
      <c r="A5" s="48"/>
      <c r="B5" s="48" t="s">
        <v>318</v>
      </c>
      <c r="C5" s="48"/>
      <c r="D5" s="48" t="s">
        <v>94</v>
      </c>
      <c r="E5" s="48"/>
      <c r="F5" s="48" t="s">
        <v>101</v>
      </c>
      <c r="G5" s="48"/>
      <c r="H5" s="48"/>
      <c r="I5" s="48"/>
      <c r="J5" s="48" t="s">
        <v>150</v>
      </c>
      <c r="K5" s="48"/>
      <c r="L5" s="48" t="s">
        <v>130</v>
      </c>
      <c r="M5" s="48"/>
      <c r="N5" s="48"/>
      <c r="O5" s="48"/>
      <c r="P5" s="48" t="s">
        <v>117</v>
      </c>
      <c r="Q5" s="48"/>
      <c r="R5" s="48" t="s">
        <v>113</v>
      </c>
      <c r="S5" s="48"/>
      <c r="T5" s="116" t="s">
        <v>157</v>
      </c>
    </row>
    <row r="6" spans="1:20" x14ac:dyDescent="0.25">
      <c r="A6" s="48"/>
      <c r="B6" s="48"/>
      <c r="C6" s="48"/>
      <c r="D6" s="48" t="s">
        <v>95</v>
      </c>
      <c r="E6" s="48"/>
      <c r="F6" s="48" t="s">
        <v>102</v>
      </c>
      <c r="G6" s="48"/>
      <c r="H6" s="48"/>
      <c r="I6" s="48"/>
      <c r="J6" s="48"/>
      <c r="K6" s="48"/>
      <c r="L6" s="48" t="s">
        <v>129</v>
      </c>
      <c r="M6" s="48"/>
      <c r="N6" s="48"/>
      <c r="O6" s="48"/>
      <c r="P6" s="48" t="s">
        <v>118</v>
      </c>
      <c r="Q6" s="48"/>
      <c r="R6" s="48"/>
      <c r="S6" s="48"/>
      <c r="T6" s="116" t="s">
        <v>158</v>
      </c>
    </row>
    <row r="7" spans="1:20" x14ac:dyDescent="0.25">
      <c r="A7" s="48"/>
      <c r="B7" s="48"/>
      <c r="C7" s="48"/>
      <c r="D7" s="48" t="s">
        <v>96</v>
      </c>
      <c r="E7" s="48"/>
      <c r="F7" s="48"/>
      <c r="G7" s="48"/>
      <c r="H7" s="48"/>
      <c r="I7" s="48"/>
      <c r="J7" s="48"/>
      <c r="K7" s="48"/>
      <c r="L7" s="48" t="s">
        <v>128</v>
      </c>
      <c r="M7" s="48"/>
      <c r="N7" s="48"/>
      <c r="O7" s="48"/>
      <c r="P7" s="48"/>
      <c r="Q7" s="48"/>
      <c r="R7" s="48"/>
      <c r="S7" s="48"/>
      <c r="T7" s="116" t="s">
        <v>159</v>
      </c>
    </row>
    <row r="8" spans="1:20" x14ac:dyDescent="0.25">
      <c r="A8" s="48"/>
      <c r="B8" s="48"/>
      <c r="C8" s="48"/>
      <c r="D8" s="48" t="s">
        <v>97</v>
      </c>
      <c r="E8" s="48"/>
      <c r="F8" s="48"/>
      <c r="G8" s="48"/>
      <c r="H8" s="48"/>
      <c r="I8" s="48"/>
      <c r="J8" s="48"/>
      <c r="K8" s="48"/>
      <c r="L8" s="48" t="s">
        <v>121</v>
      </c>
      <c r="M8" s="48"/>
      <c r="N8" s="48"/>
      <c r="O8" s="48"/>
      <c r="P8" s="48"/>
      <c r="Q8" s="48"/>
      <c r="R8" s="48"/>
      <c r="S8" s="48"/>
      <c r="T8" s="116" t="s">
        <v>160</v>
      </c>
    </row>
    <row r="9" spans="1:20" x14ac:dyDescent="0.25">
      <c r="A9" s="48"/>
      <c r="B9" s="48"/>
      <c r="C9" s="48"/>
      <c r="D9" s="48" t="s">
        <v>81</v>
      </c>
      <c r="E9" s="48"/>
      <c r="F9" s="48"/>
      <c r="G9" s="48"/>
      <c r="H9" s="48"/>
      <c r="I9" s="48"/>
      <c r="J9" s="48"/>
      <c r="K9" s="48"/>
      <c r="L9" s="48" t="s">
        <v>134</v>
      </c>
      <c r="M9" s="48"/>
      <c r="N9" s="48"/>
      <c r="O9" s="48"/>
      <c r="P9" s="48"/>
      <c r="Q9" s="48"/>
      <c r="R9" s="48"/>
      <c r="S9" s="48"/>
      <c r="T9" s="116" t="s">
        <v>161</v>
      </c>
    </row>
    <row r="10" spans="1:20" x14ac:dyDescent="0.25">
      <c r="A10" s="48"/>
      <c r="B10" s="48"/>
      <c r="C10" s="48"/>
      <c r="D10" s="48" t="s">
        <v>98</v>
      </c>
      <c r="E10" s="48"/>
      <c r="F10" s="48"/>
      <c r="G10" s="48"/>
      <c r="H10" s="48"/>
      <c r="I10" s="48"/>
      <c r="J10" s="48"/>
      <c r="K10" s="48"/>
      <c r="L10" s="48" t="s">
        <v>135</v>
      </c>
      <c r="M10" s="48"/>
      <c r="N10" s="48"/>
      <c r="O10" s="48"/>
      <c r="P10" s="48"/>
      <c r="Q10" s="48"/>
      <c r="R10" s="48"/>
      <c r="S10" s="48"/>
      <c r="T10" s="116" t="s">
        <v>162</v>
      </c>
    </row>
    <row r="11" spans="1:20" x14ac:dyDescent="0.25">
      <c r="A11" s="48"/>
      <c r="B11" s="48"/>
      <c r="C11" s="48"/>
      <c r="D11" s="48" t="s">
        <v>99</v>
      </c>
      <c r="E11" s="48"/>
      <c r="F11" s="48"/>
      <c r="G11" s="48"/>
      <c r="H11" s="48"/>
      <c r="I11" s="48"/>
      <c r="J11" s="48"/>
      <c r="K11" s="48"/>
      <c r="L11" s="48" t="s">
        <v>125</v>
      </c>
      <c r="M11" s="48"/>
      <c r="N11" s="48"/>
      <c r="O11" s="48"/>
      <c r="P11" s="48"/>
      <c r="Q11" s="48"/>
      <c r="R11" s="48"/>
      <c r="S11" s="48"/>
      <c r="T11" s="116" t="s">
        <v>163</v>
      </c>
    </row>
    <row r="12" spans="1:20" x14ac:dyDescent="0.25">
      <c r="A12" s="48"/>
      <c r="B12" s="48"/>
      <c r="C12" s="48"/>
      <c r="D12" s="48"/>
      <c r="E12" s="48"/>
      <c r="F12" s="48"/>
      <c r="G12" s="48"/>
      <c r="H12" s="48"/>
      <c r="I12" s="48"/>
      <c r="J12" s="48"/>
      <c r="K12" s="48"/>
      <c r="L12" s="48" t="s">
        <v>126</v>
      </c>
      <c r="M12" s="48"/>
      <c r="N12" s="48"/>
      <c r="O12" s="48"/>
      <c r="P12" s="48"/>
      <c r="Q12" s="48"/>
      <c r="R12" s="48"/>
      <c r="S12" s="48"/>
      <c r="T12" s="116" t="s">
        <v>164</v>
      </c>
    </row>
    <row r="13" spans="1:20" x14ac:dyDescent="0.25">
      <c r="A13" s="48"/>
      <c r="B13" s="48"/>
      <c r="C13" s="48"/>
      <c r="D13" s="48"/>
      <c r="E13" s="48"/>
      <c r="F13" s="48"/>
      <c r="G13" s="48"/>
      <c r="H13" s="48"/>
      <c r="I13" s="48"/>
      <c r="J13" s="48"/>
      <c r="K13" s="48"/>
      <c r="L13" s="48" t="s">
        <v>127</v>
      </c>
      <c r="M13" s="48"/>
      <c r="N13" s="48"/>
      <c r="O13" s="48"/>
      <c r="P13" s="48"/>
      <c r="Q13" s="48"/>
      <c r="R13" s="48"/>
      <c r="S13" s="48"/>
      <c r="T13" s="116" t="s">
        <v>165</v>
      </c>
    </row>
    <row r="14" spans="1:20" x14ac:dyDescent="0.25">
      <c r="A14" s="48"/>
      <c r="B14" s="48"/>
      <c r="C14" s="48"/>
      <c r="D14" s="48"/>
      <c r="E14" s="48"/>
      <c r="F14" s="48"/>
      <c r="G14" s="48"/>
      <c r="H14" s="48"/>
      <c r="I14" s="48"/>
      <c r="J14" s="48"/>
      <c r="K14" s="48"/>
      <c r="L14" s="48" t="s">
        <v>124</v>
      </c>
      <c r="M14" s="48"/>
      <c r="N14" s="48"/>
      <c r="O14" s="48"/>
      <c r="P14" s="48"/>
      <c r="Q14" s="48"/>
      <c r="R14" s="48"/>
      <c r="S14" s="48"/>
      <c r="T14" s="116" t="s">
        <v>166</v>
      </c>
    </row>
    <row r="15" spans="1:20" x14ac:dyDescent="0.25">
      <c r="A15" s="48"/>
      <c r="B15" s="48"/>
      <c r="C15" s="48"/>
      <c r="D15" s="48"/>
      <c r="E15" s="48"/>
      <c r="F15" s="48"/>
      <c r="G15" s="48"/>
      <c r="H15" s="48"/>
      <c r="I15" s="48"/>
      <c r="J15" s="48"/>
      <c r="K15" s="48"/>
      <c r="L15" s="48" t="s">
        <v>132</v>
      </c>
      <c r="M15" s="48"/>
      <c r="N15" s="48"/>
      <c r="O15" s="48"/>
      <c r="P15" s="48"/>
      <c r="Q15" s="48"/>
      <c r="R15" s="48"/>
      <c r="S15" s="48"/>
      <c r="T15" s="116" t="s">
        <v>167</v>
      </c>
    </row>
    <row r="16" spans="1:20" x14ac:dyDescent="0.25">
      <c r="A16" s="48"/>
      <c r="B16" s="48"/>
      <c r="C16" s="48"/>
      <c r="D16" s="48"/>
      <c r="E16" s="48"/>
      <c r="F16" s="48"/>
      <c r="G16" s="48"/>
      <c r="H16" s="48"/>
      <c r="I16" s="48"/>
      <c r="J16" s="48"/>
      <c r="K16" s="48"/>
      <c r="L16" s="48" t="s">
        <v>133</v>
      </c>
      <c r="M16" s="48"/>
      <c r="N16" s="48"/>
      <c r="O16" s="48"/>
      <c r="P16" s="48"/>
      <c r="Q16" s="48"/>
      <c r="R16" s="48"/>
      <c r="S16" s="48"/>
      <c r="T16" s="116" t="s">
        <v>168</v>
      </c>
    </row>
    <row r="17" spans="1:20" x14ac:dyDescent="0.25">
      <c r="A17" s="48"/>
      <c r="B17" s="48"/>
      <c r="C17" s="48"/>
      <c r="D17" s="48"/>
      <c r="E17" s="48"/>
      <c r="F17" s="48"/>
      <c r="G17" s="48"/>
      <c r="H17" s="48"/>
      <c r="I17" s="48"/>
      <c r="J17" s="48"/>
      <c r="K17" s="48"/>
      <c r="L17" s="48" t="s">
        <v>131</v>
      </c>
      <c r="M17" s="48"/>
      <c r="N17" s="48"/>
      <c r="O17" s="48"/>
      <c r="P17" s="48"/>
      <c r="Q17" s="48"/>
      <c r="R17" s="48"/>
      <c r="S17" s="48"/>
      <c r="T17" s="116" t="s">
        <v>169</v>
      </c>
    </row>
    <row r="18" spans="1:20" x14ac:dyDescent="0.25">
      <c r="A18" s="48"/>
      <c r="B18" s="48"/>
      <c r="C18" s="48"/>
      <c r="D18" s="48"/>
      <c r="E18" s="48"/>
      <c r="F18" s="48"/>
      <c r="G18" s="48"/>
      <c r="H18" s="48"/>
      <c r="I18" s="48"/>
      <c r="J18" s="48"/>
      <c r="K18" s="48"/>
      <c r="L18" s="48" t="s">
        <v>122</v>
      </c>
      <c r="M18" s="48"/>
      <c r="N18" s="48"/>
      <c r="O18" s="48"/>
      <c r="P18" s="48"/>
      <c r="Q18" s="48"/>
      <c r="R18" s="48"/>
      <c r="S18" s="48"/>
      <c r="T18" s="116" t="s">
        <v>170</v>
      </c>
    </row>
    <row r="19" spans="1:20" x14ac:dyDescent="0.25">
      <c r="A19" s="48"/>
      <c r="B19" s="48"/>
      <c r="C19" s="48"/>
      <c r="D19" s="48"/>
      <c r="E19" s="48"/>
      <c r="F19" s="48"/>
      <c r="G19" s="48"/>
      <c r="H19" s="48"/>
      <c r="I19" s="48"/>
      <c r="J19" s="48"/>
      <c r="K19" s="48"/>
      <c r="L19" s="48" t="s">
        <v>123</v>
      </c>
      <c r="M19" s="48"/>
      <c r="N19" s="48"/>
      <c r="O19" s="48"/>
      <c r="P19" s="48"/>
      <c r="Q19" s="48"/>
      <c r="R19" s="48"/>
      <c r="S19" s="48"/>
      <c r="T19" s="116" t="s">
        <v>171</v>
      </c>
    </row>
    <row r="20" spans="1:20" x14ac:dyDescent="0.25">
      <c r="A20" s="48"/>
      <c r="B20" s="48"/>
      <c r="C20" s="48"/>
      <c r="D20" s="48"/>
      <c r="E20" s="48"/>
      <c r="F20" s="48"/>
      <c r="G20" s="48"/>
      <c r="H20" s="48"/>
      <c r="I20" s="48"/>
      <c r="J20" s="48"/>
      <c r="K20" s="48"/>
      <c r="L20" s="48"/>
      <c r="M20" s="48"/>
      <c r="N20" s="48"/>
      <c r="O20" s="48"/>
      <c r="P20" s="48"/>
      <c r="Q20" s="48"/>
      <c r="R20" s="48"/>
      <c r="S20" s="48"/>
      <c r="T20" s="116" t="s">
        <v>172</v>
      </c>
    </row>
    <row r="21" spans="1:20" x14ac:dyDescent="0.25">
      <c r="A21" s="48"/>
      <c r="B21" s="48"/>
      <c r="C21" s="48"/>
      <c r="D21" s="48"/>
      <c r="E21" s="48"/>
      <c r="F21" s="48"/>
      <c r="G21" s="48"/>
      <c r="H21" s="48"/>
      <c r="I21" s="48"/>
      <c r="J21" s="48"/>
      <c r="K21" s="48"/>
      <c r="L21" s="48"/>
      <c r="M21" s="48"/>
      <c r="N21" s="48"/>
      <c r="O21" s="48"/>
      <c r="P21" s="48"/>
      <c r="Q21" s="48"/>
      <c r="R21" s="48"/>
      <c r="S21" s="48"/>
      <c r="T21" s="116" t="s">
        <v>173</v>
      </c>
    </row>
    <row r="22" spans="1:20" x14ac:dyDescent="0.25">
      <c r="A22" s="48"/>
      <c r="B22" s="48"/>
      <c r="C22" s="48"/>
      <c r="D22" s="48"/>
      <c r="E22" s="48"/>
      <c r="F22" s="48"/>
      <c r="G22" s="48"/>
      <c r="H22" s="48"/>
      <c r="I22" s="48"/>
      <c r="J22" s="48"/>
      <c r="K22" s="48"/>
      <c r="L22" s="48"/>
      <c r="M22" s="48"/>
      <c r="N22" s="48"/>
      <c r="O22" s="48"/>
      <c r="P22" s="48"/>
      <c r="Q22" s="48"/>
      <c r="R22" s="48"/>
      <c r="S22" s="48"/>
      <c r="T22" s="116" t="s">
        <v>174</v>
      </c>
    </row>
    <row r="23" spans="1:20" x14ac:dyDescent="0.25">
      <c r="A23" s="48"/>
      <c r="B23" s="48"/>
      <c r="C23" s="48"/>
      <c r="D23" s="48"/>
      <c r="E23" s="48"/>
      <c r="F23" s="48"/>
      <c r="G23" s="48"/>
      <c r="H23" s="48"/>
      <c r="I23" s="48"/>
      <c r="J23" s="48"/>
      <c r="K23" s="48"/>
      <c r="L23" s="48"/>
      <c r="M23" s="48"/>
      <c r="N23" s="48"/>
      <c r="O23" s="48"/>
      <c r="P23" s="48"/>
      <c r="Q23" s="48"/>
      <c r="R23" s="48"/>
      <c r="S23" s="48"/>
      <c r="T23" s="116" t="s">
        <v>175</v>
      </c>
    </row>
    <row r="24" spans="1:20" x14ac:dyDescent="0.25">
      <c r="A24" s="48"/>
      <c r="B24" s="48"/>
      <c r="C24" s="48"/>
      <c r="D24" s="48"/>
      <c r="E24" s="48"/>
      <c r="F24" s="48"/>
      <c r="G24" s="48"/>
      <c r="H24" s="48"/>
      <c r="I24" s="48"/>
      <c r="J24" s="48"/>
      <c r="K24" s="48"/>
      <c r="L24" s="48"/>
      <c r="M24" s="48"/>
      <c r="N24" s="48"/>
      <c r="O24" s="48"/>
      <c r="P24" s="48"/>
      <c r="Q24" s="48"/>
      <c r="R24" s="48"/>
      <c r="S24" s="48"/>
      <c r="T24" s="116" t="s">
        <v>176</v>
      </c>
    </row>
    <row r="25" spans="1:20" x14ac:dyDescent="0.25">
      <c r="A25" s="48"/>
      <c r="B25" s="48"/>
      <c r="C25" s="48"/>
      <c r="D25" s="48"/>
      <c r="E25" s="48"/>
      <c r="F25" s="48"/>
      <c r="G25" s="48"/>
      <c r="H25" s="48"/>
      <c r="I25" s="48"/>
      <c r="J25" s="48"/>
      <c r="K25" s="48"/>
      <c r="L25" s="48"/>
      <c r="M25" s="48"/>
      <c r="N25" s="48"/>
      <c r="O25" s="48"/>
      <c r="P25" s="48"/>
      <c r="Q25" s="48"/>
      <c r="R25" s="48"/>
      <c r="S25" s="48"/>
      <c r="T25" s="116" t="s">
        <v>177</v>
      </c>
    </row>
    <row r="26" spans="1:20" x14ac:dyDescent="0.25">
      <c r="A26" s="48"/>
      <c r="B26" s="48"/>
      <c r="C26" s="48"/>
      <c r="D26" s="48"/>
      <c r="E26" s="48"/>
      <c r="F26" s="48"/>
      <c r="G26" s="48"/>
      <c r="H26" s="48"/>
      <c r="I26" s="48"/>
      <c r="J26" s="48"/>
      <c r="K26" s="48"/>
      <c r="L26" s="48"/>
      <c r="M26" s="48"/>
      <c r="N26" s="48"/>
      <c r="O26" s="48"/>
      <c r="P26" s="48"/>
      <c r="Q26" s="48"/>
      <c r="R26" s="48"/>
      <c r="S26" s="48"/>
      <c r="T26" s="116" t="s">
        <v>178</v>
      </c>
    </row>
    <row r="27" spans="1:20" x14ac:dyDescent="0.25">
      <c r="A27" s="48"/>
      <c r="B27" s="48"/>
      <c r="C27" s="48"/>
      <c r="D27" s="48"/>
      <c r="E27" s="48"/>
      <c r="F27" s="48"/>
      <c r="G27" s="48"/>
      <c r="H27" s="48"/>
      <c r="I27" s="48"/>
      <c r="J27" s="48"/>
      <c r="K27" s="48"/>
      <c r="L27" s="48"/>
      <c r="M27" s="48"/>
      <c r="N27" s="48"/>
      <c r="O27" s="48"/>
      <c r="P27" s="48"/>
      <c r="Q27" s="48"/>
      <c r="R27" s="48"/>
      <c r="S27" s="48"/>
      <c r="T27" s="116" t="s">
        <v>179</v>
      </c>
    </row>
    <row r="28" spans="1:20" x14ac:dyDescent="0.25">
      <c r="A28" s="48"/>
      <c r="B28" s="48"/>
      <c r="C28" s="48"/>
      <c r="D28" s="48"/>
      <c r="E28" s="48"/>
      <c r="F28" s="48"/>
      <c r="G28" s="48"/>
      <c r="H28" s="48"/>
      <c r="I28" s="48"/>
      <c r="J28" s="48"/>
      <c r="K28" s="48"/>
      <c r="L28" s="48"/>
      <c r="M28" s="48"/>
      <c r="N28" s="48"/>
      <c r="O28" s="48"/>
      <c r="P28" s="48"/>
      <c r="Q28" s="48"/>
      <c r="R28" s="48"/>
      <c r="S28" s="48"/>
      <c r="T28" s="116" t="s">
        <v>180</v>
      </c>
    </row>
    <row r="29" spans="1:20" x14ac:dyDescent="0.25">
      <c r="A29" s="48"/>
      <c r="B29" s="48"/>
      <c r="C29" s="48"/>
      <c r="D29" s="48"/>
      <c r="E29" s="48"/>
      <c r="F29" s="48"/>
      <c r="G29" s="48"/>
      <c r="H29" s="48"/>
      <c r="I29" s="48"/>
      <c r="J29" s="48"/>
      <c r="K29" s="48"/>
      <c r="L29" s="48"/>
      <c r="M29" s="48"/>
      <c r="N29" s="48"/>
      <c r="O29" s="48"/>
      <c r="P29" s="48"/>
      <c r="Q29" s="48"/>
      <c r="R29" s="48"/>
      <c r="S29" s="48"/>
      <c r="T29" s="116" t="s">
        <v>181</v>
      </c>
    </row>
    <row r="30" spans="1:20" x14ac:dyDescent="0.25">
      <c r="A30" s="48"/>
      <c r="B30" s="48"/>
      <c r="C30" s="48"/>
      <c r="D30" s="48"/>
      <c r="E30" s="48"/>
      <c r="F30" s="48"/>
      <c r="G30" s="48"/>
      <c r="H30" s="48"/>
      <c r="I30" s="48"/>
      <c r="J30" s="48"/>
      <c r="K30" s="48"/>
      <c r="L30" s="48"/>
      <c r="M30" s="48"/>
      <c r="N30" s="48"/>
      <c r="O30" s="48"/>
      <c r="P30" s="48"/>
      <c r="Q30" s="48"/>
      <c r="R30" s="48"/>
      <c r="S30" s="48"/>
      <c r="T30" s="116" t="s">
        <v>182</v>
      </c>
    </row>
    <row r="31" spans="1:20" x14ac:dyDescent="0.25">
      <c r="A31" s="48"/>
      <c r="B31" s="48"/>
      <c r="C31" s="48"/>
      <c r="D31" s="48"/>
      <c r="E31" s="48"/>
      <c r="F31" s="48"/>
      <c r="G31" s="48"/>
      <c r="H31" s="48"/>
      <c r="I31" s="48"/>
      <c r="J31" s="48"/>
      <c r="K31" s="48"/>
      <c r="L31" s="48"/>
      <c r="M31" s="48"/>
      <c r="N31" s="48"/>
      <c r="O31" s="48"/>
      <c r="P31" s="48"/>
      <c r="Q31" s="48"/>
      <c r="R31" s="48"/>
      <c r="S31" s="48"/>
      <c r="T31" s="116" t="s">
        <v>183</v>
      </c>
    </row>
    <row r="32" spans="1:20" x14ac:dyDescent="0.25">
      <c r="A32" s="48"/>
      <c r="B32" s="48"/>
      <c r="C32" s="48"/>
      <c r="D32" s="48"/>
      <c r="E32" s="48"/>
      <c r="F32" s="48"/>
      <c r="G32" s="48"/>
      <c r="H32" s="48"/>
      <c r="I32" s="48"/>
      <c r="J32" s="48"/>
      <c r="K32" s="48"/>
      <c r="L32" s="48"/>
      <c r="M32" s="48"/>
      <c r="N32" s="48"/>
      <c r="O32" s="48"/>
      <c r="P32" s="48"/>
      <c r="Q32" s="48"/>
      <c r="R32" s="48"/>
      <c r="S32" s="48"/>
      <c r="T32" s="116" t="s">
        <v>184</v>
      </c>
    </row>
    <row r="33" spans="1:20" x14ac:dyDescent="0.25">
      <c r="A33" s="48"/>
      <c r="B33" s="48"/>
      <c r="C33" s="48"/>
      <c r="D33" s="48"/>
      <c r="E33" s="48"/>
      <c r="F33" s="48"/>
      <c r="G33" s="48"/>
      <c r="H33" s="48"/>
      <c r="I33" s="48"/>
      <c r="J33" s="48"/>
      <c r="K33" s="48"/>
      <c r="L33" s="48"/>
      <c r="M33" s="48"/>
      <c r="N33" s="48"/>
      <c r="O33" s="48"/>
      <c r="P33" s="48"/>
      <c r="Q33" s="48"/>
      <c r="R33" s="48"/>
      <c r="S33" s="48"/>
      <c r="T33" s="116" t="s">
        <v>185</v>
      </c>
    </row>
    <row r="34" spans="1:20" x14ac:dyDescent="0.25">
      <c r="A34" s="48"/>
      <c r="B34" s="48"/>
      <c r="C34" s="48"/>
      <c r="D34" s="48"/>
      <c r="E34" s="48"/>
      <c r="F34" s="48"/>
      <c r="G34" s="48"/>
      <c r="H34" s="48"/>
      <c r="I34" s="48"/>
      <c r="J34" s="48"/>
      <c r="K34" s="48"/>
      <c r="L34" s="48"/>
      <c r="M34" s="48"/>
      <c r="N34" s="48"/>
      <c r="O34" s="48"/>
      <c r="P34" s="48"/>
      <c r="Q34" s="48"/>
      <c r="R34" s="48"/>
      <c r="S34" s="48"/>
      <c r="T34" s="116" t="s">
        <v>186</v>
      </c>
    </row>
    <row r="35" spans="1:20" x14ac:dyDescent="0.25">
      <c r="A35" s="48"/>
      <c r="B35" s="48"/>
      <c r="C35" s="48"/>
      <c r="D35" s="48"/>
      <c r="E35" s="48"/>
      <c r="F35" s="48"/>
      <c r="G35" s="48"/>
      <c r="H35" s="48"/>
      <c r="I35" s="48"/>
      <c r="J35" s="48"/>
      <c r="K35" s="48"/>
      <c r="L35" s="48"/>
      <c r="M35" s="48"/>
      <c r="N35" s="48"/>
      <c r="O35" s="48"/>
      <c r="P35" s="48"/>
      <c r="Q35" s="48"/>
      <c r="R35" s="48"/>
      <c r="S35" s="48"/>
      <c r="T35" s="116" t="s">
        <v>187</v>
      </c>
    </row>
    <row r="36" spans="1:20" x14ac:dyDescent="0.25">
      <c r="A36" s="48"/>
      <c r="B36" s="48"/>
      <c r="C36" s="48"/>
      <c r="D36" s="48"/>
      <c r="E36" s="48"/>
      <c r="F36" s="48"/>
      <c r="G36" s="48"/>
      <c r="H36" s="48"/>
      <c r="I36" s="48"/>
      <c r="J36" s="48"/>
      <c r="K36" s="48"/>
      <c r="L36" s="48"/>
      <c r="M36" s="48"/>
      <c r="N36" s="48"/>
      <c r="O36" s="48"/>
      <c r="P36" s="48"/>
      <c r="Q36" s="48"/>
      <c r="R36" s="48"/>
      <c r="S36" s="48"/>
      <c r="T36" s="116" t="s">
        <v>188</v>
      </c>
    </row>
    <row r="37" spans="1:20" x14ac:dyDescent="0.25">
      <c r="A37" s="48"/>
      <c r="B37" s="48"/>
      <c r="C37" s="48"/>
      <c r="D37" s="48"/>
      <c r="E37" s="48"/>
      <c r="F37" s="48"/>
      <c r="G37" s="48"/>
      <c r="H37" s="48"/>
      <c r="I37" s="48"/>
      <c r="J37" s="48"/>
      <c r="K37" s="48"/>
      <c r="L37" s="48"/>
      <c r="M37" s="48"/>
      <c r="N37" s="48"/>
      <c r="O37" s="48"/>
      <c r="P37" s="48"/>
      <c r="Q37" s="48"/>
      <c r="R37" s="48"/>
      <c r="S37" s="48"/>
      <c r="T37" s="116" t="s">
        <v>189</v>
      </c>
    </row>
    <row r="38" spans="1:20" x14ac:dyDescent="0.25">
      <c r="A38" s="48"/>
      <c r="B38" s="48"/>
      <c r="C38" s="48"/>
      <c r="D38" s="48"/>
      <c r="E38" s="48"/>
      <c r="F38" s="48"/>
      <c r="G38" s="48"/>
      <c r="H38" s="48"/>
      <c r="I38" s="48"/>
      <c r="J38" s="48"/>
      <c r="K38" s="48"/>
      <c r="L38" s="48"/>
      <c r="M38" s="48"/>
      <c r="N38" s="48"/>
      <c r="O38" s="48"/>
      <c r="P38" s="48"/>
      <c r="Q38" s="48"/>
      <c r="R38" s="48"/>
      <c r="S38" s="48"/>
      <c r="T38" s="116" t="s">
        <v>190</v>
      </c>
    </row>
    <row r="39" spans="1:20" x14ac:dyDescent="0.25">
      <c r="A39" s="48"/>
      <c r="B39" s="48"/>
      <c r="C39" s="48"/>
      <c r="D39" s="48"/>
      <c r="E39" s="48"/>
      <c r="F39" s="48"/>
      <c r="G39" s="48"/>
      <c r="H39" s="48"/>
      <c r="I39" s="48"/>
      <c r="J39" s="48"/>
      <c r="K39" s="48"/>
      <c r="L39" s="48"/>
      <c r="M39" s="48"/>
      <c r="N39" s="48"/>
      <c r="O39" s="48"/>
      <c r="P39" s="48"/>
      <c r="Q39" s="48"/>
      <c r="R39" s="48"/>
      <c r="S39" s="48"/>
      <c r="T39" s="116" t="s">
        <v>191</v>
      </c>
    </row>
    <row r="40" spans="1:20" x14ac:dyDescent="0.25">
      <c r="A40" s="48"/>
      <c r="B40" s="48"/>
      <c r="C40" s="48"/>
      <c r="D40" s="48"/>
      <c r="E40" s="48"/>
      <c r="F40" s="48"/>
      <c r="G40" s="48"/>
      <c r="H40" s="48"/>
      <c r="I40" s="48"/>
      <c r="J40" s="48"/>
      <c r="K40" s="48"/>
      <c r="L40" s="48"/>
      <c r="M40" s="48"/>
      <c r="N40" s="48"/>
      <c r="O40" s="48"/>
      <c r="P40" s="48"/>
      <c r="Q40" s="48"/>
      <c r="R40" s="48"/>
      <c r="S40" s="48"/>
      <c r="T40" s="116" t="s">
        <v>192</v>
      </c>
    </row>
    <row r="41" spans="1:20" x14ac:dyDescent="0.25">
      <c r="A41" s="48"/>
      <c r="B41" s="48"/>
      <c r="C41" s="48"/>
      <c r="D41" s="48"/>
      <c r="E41" s="48"/>
      <c r="F41" s="48"/>
      <c r="G41" s="48"/>
      <c r="H41" s="48"/>
      <c r="I41" s="48"/>
      <c r="J41" s="48"/>
      <c r="K41" s="48"/>
      <c r="L41" s="48"/>
      <c r="M41" s="48"/>
      <c r="N41" s="48"/>
      <c r="O41" s="48"/>
      <c r="P41" s="48"/>
      <c r="Q41" s="48"/>
      <c r="R41" s="48"/>
      <c r="S41" s="48"/>
      <c r="T41" s="116" t="s">
        <v>193</v>
      </c>
    </row>
    <row r="42" spans="1:20" x14ac:dyDescent="0.25">
      <c r="A42" s="48"/>
      <c r="B42" s="48"/>
      <c r="C42" s="48"/>
      <c r="D42" s="48"/>
      <c r="E42" s="48"/>
      <c r="F42" s="48"/>
      <c r="G42" s="48"/>
      <c r="H42" s="48"/>
      <c r="I42" s="48"/>
      <c r="J42" s="48"/>
      <c r="K42" s="48"/>
      <c r="L42" s="48"/>
      <c r="M42" s="48"/>
      <c r="N42" s="48"/>
      <c r="O42" s="48"/>
      <c r="P42" s="48"/>
      <c r="Q42" s="48"/>
      <c r="R42" s="48"/>
      <c r="S42" s="48"/>
      <c r="T42" s="116" t="s">
        <v>194</v>
      </c>
    </row>
    <row r="43" spans="1:20" x14ac:dyDescent="0.25">
      <c r="A43" s="48"/>
      <c r="B43" s="48"/>
      <c r="C43" s="48"/>
      <c r="D43" s="48"/>
      <c r="E43" s="48"/>
      <c r="F43" s="48"/>
      <c r="G43" s="48"/>
      <c r="H43" s="48"/>
      <c r="I43" s="48"/>
      <c r="J43" s="48"/>
      <c r="K43" s="48"/>
      <c r="L43" s="48"/>
      <c r="M43" s="48"/>
      <c r="N43" s="48"/>
      <c r="O43" s="48"/>
      <c r="P43" s="48"/>
      <c r="Q43" s="48"/>
      <c r="R43" s="48"/>
      <c r="S43" s="48"/>
      <c r="T43" s="116" t="s">
        <v>195</v>
      </c>
    </row>
    <row r="44" spans="1:20" x14ac:dyDescent="0.25">
      <c r="A44" s="48"/>
      <c r="B44" s="48"/>
      <c r="C44" s="48"/>
      <c r="D44" s="48"/>
      <c r="E44" s="48"/>
      <c r="F44" s="48"/>
      <c r="G44" s="48"/>
      <c r="H44" s="48"/>
      <c r="I44" s="48"/>
      <c r="J44" s="48"/>
      <c r="K44" s="48"/>
      <c r="L44" s="48"/>
      <c r="M44" s="48"/>
      <c r="N44" s="48"/>
      <c r="O44" s="48"/>
      <c r="P44" s="48"/>
      <c r="Q44" s="48"/>
      <c r="R44" s="48"/>
      <c r="S44" s="48"/>
      <c r="T44" s="116" t="s">
        <v>196</v>
      </c>
    </row>
    <row r="45" spans="1:20" x14ac:dyDescent="0.25">
      <c r="A45" s="48"/>
      <c r="B45" s="48"/>
      <c r="C45" s="48"/>
      <c r="D45" s="48"/>
      <c r="E45" s="48"/>
      <c r="F45" s="48"/>
      <c r="G45" s="48"/>
      <c r="H45" s="48"/>
      <c r="I45" s="48"/>
      <c r="J45" s="48"/>
      <c r="K45" s="48"/>
      <c r="L45" s="48"/>
      <c r="M45" s="48"/>
      <c r="N45" s="48"/>
      <c r="O45" s="48"/>
      <c r="P45" s="48"/>
      <c r="Q45" s="48"/>
      <c r="R45" s="48"/>
      <c r="S45" s="48"/>
      <c r="T45" s="116" t="s">
        <v>197</v>
      </c>
    </row>
    <row r="46" spans="1:20" x14ac:dyDescent="0.25">
      <c r="A46" s="48"/>
      <c r="B46" s="48"/>
      <c r="C46" s="48"/>
      <c r="D46" s="48"/>
      <c r="E46" s="48"/>
      <c r="F46" s="48"/>
      <c r="G46" s="48"/>
      <c r="H46" s="48"/>
      <c r="I46" s="48"/>
      <c r="J46" s="48"/>
      <c r="K46" s="48"/>
      <c r="L46" s="48"/>
      <c r="M46" s="48"/>
      <c r="N46" s="48"/>
      <c r="O46" s="48"/>
      <c r="P46" s="48"/>
      <c r="Q46" s="48"/>
      <c r="R46" s="48"/>
      <c r="S46" s="48"/>
      <c r="T46" s="116" t="s">
        <v>198</v>
      </c>
    </row>
    <row r="47" spans="1:20" x14ac:dyDescent="0.25">
      <c r="A47" s="48"/>
      <c r="B47" s="48"/>
      <c r="C47" s="48"/>
      <c r="D47" s="48"/>
      <c r="E47" s="48"/>
      <c r="F47" s="48"/>
      <c r="G47" s="48"/>
      <c r="H47" s="48"/>
      <c r="I47" s="48"/>
      <c r="J47" s="48"/>
      <c r="K47" s="48"/>
      <c r="L47" s="48"/>
      <c r="M47" s="48"/>
      <c r="N47" s="48"/>
      <c r="O47" s="48"/>
      <c r="P47" s="48"/>
      <c r="Q47" s="48"/>
      <c r="R47" s="48"/>
      <c r="S47" s="48"/>
      <c r="T47" s="116" t="s">
        <v>199</v>
      </c>
    </row>
    <row r="48" spans="1:20" x14ac:dyDescent="0.25">
      <c r="A48" s="48"/>
      <c r="B48" s="48"/>
      <c r="C48" s="48"/>
      <c r="D48" s="48"/>
      <c r="E48" s="48"/>
      <c r="F48" s="48"/>
      <c r="G48" s="48"/>
      <c r="H48" s="48"/>
      <c r="I48" s="48"/>
      <c r="J48" s="48"/>
      <c r="K48" s="48"/>
      <c r="L48" s="48"/>
      <c r="M48" s="48"/>
      <c r="N48" s="48"/>
      <c r="O48" s="48"/>
      <c r="P48" s="48"/>
      <c r="Q48" s="48"/>
      <c r="R48" s="48"/>
      <c r="S48" s="48"/>
      <c r="T48" s="116" t="s">
        <v>200</v>
      </c>
    </row>
    <row r="49" spans="1:20" x14ac:dyDescent="0.25">
      <c r="A49" s="48"/>
      <c r="B49" s="48"/>
      <c r="C49" s="48"/>
      <c r="D49" s="48"/>
      <c r="E49" s="48"/>
      <c r="F49" s="48"/>
      <c r="G49" s="48"/>
      <c r="H49" s="48"/>
      <c r="I49" s="48"/>
      <c r="J49" s="48"/>
      <c r="K49" s="48"/>
      <c r="L49" s="48"/>
      <c r="M49" s="48"/>
      <c r="N49" s="48"/>
      <c r="O49" s="48"/>
      <c r="P49" s="48"/>
      <c r="Q49" s="48"/>
      <c r="R49" s="48"/>
      <c r="S49" s="48"/>
      <c r="T49" s="116" t="s">
        <v>201</v>
      </c>
    </row>
    <row r="50" spans="1:20" x14ac:dyDescent="0.25">
      <c r="A50" s="48"/>
      <c r="B50" s="48"/>
      <c r="C50" s="48"/>
      <c r="D50" s="48"/>
      <c r="E50" s="48"/>
      <c r="F50" s="48"/>
      <c r="G50" s="48"/>
      <c r="H50" s="48"/>
      <c r="I50" s="48"/>
      <c r="J50" s="48"/>
      <c r="K50" s="48"/>
      <c r="L50" s="48"/>
      <c r="M50" s="48"/>
      <c r="N50" s="48"/>
      <c r="O50" s="48"/>
      <c r="P50" s="48"/>
      <c r="Q50" s="48"/>
      <c r="R50" s="48"/>
      <c r="S50" s="48"/>
      <c r="T50" s="116" t="s">
        <v>202</v>
      </c>
    </row>
    <row r="51" spans="1:20" x14ac:dyDescent="0.25">
      <c r="A51" s="48"/>
      <c r="B51" s="48"/>
      <c r="C51" s="48"/>
      <c r="D51" s="48"/>
      <c r="E51" s="48"/>
      <c r="F51" s="48"/>
      <c r="G51" s="48"/>
      <c r="H51" s="48"/>
      <c r="I51" s="48"/>
      <c r="J51" s="48"/>
      <c r="K51" s="48"/>
      <c r="L51" s="48"/>
      <c r="M51" s="48"/>
      <c r="N51" s="48"/>
      <c r="O51" s="48"/>
      <c r="P51" s="48"/>
      <c r="Q51" s="48"/>
      <c r="R51" s="48"/>
      <c r="S51" s="48"/>
      <c r="T51" s="116" t="s">
        <v>203</v>
      </c>
    </row>
    <row r="52" spans="1:20" x14ac:dyDescent="0.25">
      <c r="A52" s="48"/>
      <c r="B52" s="48"/>
      <c r="C52" s="48"/>
      <c r="D52" s="48"/>
      <c r="E52" s="48"/>
      <c r="F52" s="48"/>
      <c r="G52" s="48"/>
      <c r="H52" s="48"/>
      <c r="I52" s="48"/>
      <c r="J52" s="48"/>
      <c r="K52" s="48"/>
      <c r="L52" s="48"/>
      <c r="M52" s="48"/>
      <c r="N52" s="48"/>
      <c r="O52" s="48"/>
      <c r="P52" s="48"/>
      <c r="Q52" s="48"/>
      <c r="R52" s="48"/>
      <c r="S52" s="48"/>
      <c r="T52" s="116" t="s">
        <v>204</v>
      </c>
    </row>
    <row r="53" spans="1:20" x14ac:dyDescent="0.25">
      <c r="A53" s="48"/>
      <c r="B53" s="48"/>
      <c r="C53" s="48"/>
      <c r="D53" s="48"/>
      <c r="E53" s="48"/>
      <c r="F53" s="48"/>
      <c r="G53" s="48"/>
      <c r="H53" s="48"/>
      <c r="I53" s="48"/>
      <c r="J53" s="48"/>
      <c r="K53" s="48"/>
      <c r="L53" s="48"/>
      <c r="M53" s="48"/>
      <c r="N53" s="48"/>
      <c r="O53" s="48"/>
      <c r="P53" s="48"/>
      <c r="Q53" s="48"/>
      <c r="R53" s="48"/>
      <c r="S53" s="48"/>
      <c r="T53" s="116" t="s">
        <v>205</v>
      </c>
    </row>
    <row r="54" spans="1:20" x14ac:dyDescent="0.25">
      <c r="A54" s="48"/>
      <c r="B54" s="48"/>
      <c r="C54" s="48"/>
      <c r="D54" s="48"/>
      <c r="E54" s="48"/>
      <c r="F54" s="48"/>
      <c r="G54" s="48"/>
      <c r="H54" s="48"/>
      <c r="I54" s="48"/>
      <c r="J54" s="48"/>
      <c r="K54" s="48"/>
      <c r="L54" s="48"/>
      <c r="M54" s="48"/>
      <c r="N54" s="48"/>
      <c r="O54" s="48"/>
      <c r="P54" s="48"/>
      <c r="Q54" s="48"/>
      <c r="R54" s="48"/>
      <c r="S54" s="48"/>
      <c r="T54" s="116" t="s">
        <v>206</v>
      </c>
    </row>
    <row r="55" spans="1:20" x14ac:dyDescent="0.25">
      <c r="A55" s="48"/>
      <c r="B55" s="48"/>
      <c r="C55" s="48"/>
      <c r="D55" s="48"/>
      <c r="E55" s="48"/>
      <c r="F55" s="48"/>
      <c r="G55" s="48"/>
      <c r="H55" s="48"/>
      <c r="I55" s="48"/>
      <c r="J55" s="48"/>
      <c r="K55" s="48"/>
      <c r="L55" s="48"/>
      <c r="M55" s="48"/>
      <c r="N55" s="48"/>
      <c r="O55" s="48"/>
      <c r="P55" s="48"/>
      <c r="Q55" s="48"/>
      <c r="R55" s="48"/>
      <c r="S55" s="48"/>
      <c r="T55" s="116" t="s">
        <v>207</v>
      </c>
    </row>
    <row r="56" spans="1:20" x14ac:dyDescent="0.25">
      <c r="A56" s="48"/>
      <c r="B56" s="48"/>
      <c r="C56" s="48"/>
      <c r="D56" s="48"/>
      <c r="E56" s="48"/>
      <c r="F56" s="48"/>
      <c r="G56" s="48"/>
      <c r="H56" s="48"/>
      <c r="I56" s="48"/>
      <c r="J56" s="48"/>
      <c r="K56" s="48"/>
      <c r="L56" s="48"/>
      <c r="M56" s="48"/>
      <c r="N56" s="48"/>
      <c r="O56" s="48"/>
      <c r="P56" s="48"/>
      <c r="Q56" s="48"/>
      <c r="R56" s="48"/>
      <c r="S56" s="48"/>
      <c r="T56" s="116" t="s">
        <v>208</v>
      </c>
    </row>
    <row r="57" spans="1:20" x14ac:dyDescent="0.25">
      <c r="A57" s="48"/>
      <c r="B57" s="48"/>
      <c r="C57" s="48"/>
      <c r="D57" s="48"/>
      <c r="E57" s="48"/>
      <c r="F57" s="48"/>
      <c r="G57" s="48"/>
      <c r="H57" s="48"/>
      <c r="I57" s="48"/>
      <c r="J57" s="48"/>
      <c r="K57" s="48"/>
      <c r="L57" s="48"/>
      <c r="M57" s="48"/>
      <c r="N57" s="48"/>
      <c r="O57" s="48"/>
      <c r="P57" s="48"/>
      <c r="Q57" s="48"/>
      <c r="R57" s="48"/>
      <c r="S57" s="48"/>
      <c r="T57" s="116" t="s">
        <v>209</v>
      </c>
    </row>
    <row r="58" spans="1:20" x14ac:dyDescent="0.25">
      <c r="A58" s="48"/>
      <c r="B58" s="48"/>
      <c r="C58" s="48"/>
      <c r="D58" s="48"/>
      <c r="E58" s="48"/>
      <c r="F58" s="48"/>
      <c r="G58" s="48"/>
      <c r="H58" s="48"/>
      <c r="I58" s="48"/>
      <c r="J58" s="48"/>
      <c r="K58" s="48"/>
      <c r="L58" s="48"/>
      <c r="M58" s="48"/>
      <c r="N58" s="48"/>
      <c r="O58" s="48"/>
      <c r="P58" s="48"/>
      <c r="Q58" s="48"/>
      <c r="R58" s="48"/>
      <c r="S58" s="48"/>
      <c r="T58" s="116" t="s">
        <v>210</v>
      </c>
    </row>
    <row r="59" spans="1:20" x14ac:dyDescent="0.25">
      <c r="A59" s="48"/>
      <c r="B59" s="48"/>
      <c r="C59" s="48"/>
      <c r="D59" s="48"/>
      <c r="E59" s="48"/>
      <c r="F59" s="48"/>
      <c r="G59" s="48"/>
      <c r="H59" s="48"/>
      <c r="I59" s="48"/>
      <c r="J59" s="48"/>
      <c r="K59" s="48"/>
      <c r="L59" s="48"/>
      <c r="M59" s="48"/>
      <c r="N59" s="48"/>
      <c r="O59" s="48"/>
      <c r="P59" s="48"/>
      <c r="Q59" s="48"/>
      <c r="R59" s="48"/>
      <c r="S59" s="48"/>
      <c r="T59" s="116" t="s">
        <v>211</v>
      </c>
    </row>
    <row r="60" spans="1:20" x14ac:dyDescent="0.25">
      <c r="A60" s="48"/>
      <c r="B60" s="48"/>
      <c r="C60" s="48"/>
      <c r="D60" s="48"/>
      <c r="E60" s="48"/>
      <c r="F60" s="48"/>
      <c r="G60" s="48"/>
      <c r="H60" s="48"/>
      <c r="I60" s="48"/>
      <c r="J60" s="48"/>
      <c r="K60" s="48"/>
      <c r="L60" s="48"/>
      <c r="M60" s="48"/>
      <c r="N60" s="48"/>
      <c r="O60" s="48"/>
      <c r="P60" s="48"/>
      <c r="Q60" s="48"/>
      <c r="R60" s="48"/>
      <c r="S60" s="48"/>
      <c r="T60" s="116" t="s">
        <v>212</v>
      </c>
    </row>
    <row r="61" spans="1:20" x14ac:dyDescent="0.25">
      <c r="A61" s="48"/>
      <c r="B61" s="48"/>
      <c r="C61" s="48"/>
      <c r="D61" s="48"/>
      <c r="E61" s="48"/>
      <c r="F61" s="48"/>
      <c r="G61" s="48"/>
      <c r="H61" s="48"/>
      <c r="I61" s="48"/>
      <c r="J61" s="48"/>
      <c r="K61" s="48"/>
      <c r="L61" s="48"/>
      <c r="M61" s="48"/>
      <c r="N61" s="48"/>
      <c r="O61" s="48"/>
      <c r="P61" s="48"/>
      <c r="Q61" s="48"/>
      <c r="R61" s="48"/>
      <c r="S61" s="48"/>
      <c r="T61" s="116" t="s">
        <v>213</v>
      </c>
    </row>
    <row r="62" spans="1:20" x14ac:dyDescent="0.25">
      <c r="A62" s="48"/>
      <c r="B62" s="48"/>
      <c r="C62" s="48"/>
      <c r="D62" s="48"/>
      <c r="E62" s="48"/>
      <c r="F62" s="48"/>
      <c r="G62" s="48"/>
      <c r="H62" s="48"/>
      <c r="I62" s="48"/>
      <c r="J62" s="48"/>
      <c r="K62" s="48"/>
      <c r="L62" s="48"/>
      <c r="M62" s="48"/>
      <c r="N62" s="48"/>
      <c r="O62" s="48"/>
      <c r="P62" s="48"/>
      <c r="Q62" s="48"/>
      <c r="R62" s="48"/>
      <c r="S62" s="48"/>
      <c r="T62" s="116" t="s">
        <v>214</v>
      </c>
    </row>
    <row r="63" spans="1:20" x14ac:dyDescent="0.25">
      <c r="A63" s="48"/>
      <c r="B63" s="48"/>
      <c r="C63" s="48"/>
      <c r="D63" s="48"/>
      <c r="E63" s="48"/>
      <c r="F63" s="48"/>
      <c r="G63" s="48"/>
      <c r="H63" s="48"/>
      <c r="I63" s="48"/>
      <c r="J63" s="48"/>
      <c r="K63" s="48"/>
      <c r="L63" s="48"/>
      <c r="M63" s="48"/>
      <c r="N63" s="48"/>
      <c r="O63" s="48"/>
      <c r="P63" s="48"/>
      <c r="Q63" s="48"/>
      <c r="R63" s="48"/>
      <c r="S63" s="48"/>
      <c r="T63" s="116" t="s">
        <v>215</v>
      </c>
    </row>
    <row r="64" spans="1:20" x14ac:dyDescent="0.25">
      <c r="A64" s="48"/>
      <c r="B64" s="48"/>
      <c r="C64" s="48"/>
      <c r="D64" s="48"/>
      <c r="E64" s="48"/>
      <c r="F64" s="48"/>
      <c r="G64" s="48"/>
      <c r="H64" s="48"/>
      <c r="I64" s="48"/>
      <c r="J64" s="48"/>
      <c r="K64" s="48"/>
      <c r="L64" s="48"/>
      <c r="M64" s="48"/>
      <c r="N64" s="48"/>
      <c r="O64" s="48"/>
      <c r="P64" s="48"/>
      <c r="Q64" s="48"/>
      <c r="R64" s="48"/>
      <c r="S64" s="48"/>
      <c r="T64" s="116" t="s">
        <v>216</v>
      </c>
    </row>
    <row r="65" spans="1:20" x14ac:dyDescent="0.25">
      <c r="A65" s="48"/>
      <c r="B65" s="48"/>
      <c r="C65" s="48"/>
      <c r="D65" s="48"/>
      <c r="E65" s="48"/>
      <c r="F65" s="48"/>
      <c r="G65" s="48"/>
      <c r="H65" s="48"/>
      <c r="I65" s="48"/>
      <c r="J65" s="48"/>
      <c r="K65" s="48"/>
      <c r="L65" s="48"/>
      <c r="M65" s="48"/>
      <c r="N65" s="48"/>
      <c r="O65" s="48"/>
      <c r="P65" s="48"/>
      <c r="Q65" s="48"/>
      <c r="R65" s="48"/>
      <c r="S65" s="48"/>
      <c r="T65" s="116" t="s">
        <v>217</v>
      </c>
    </row>
    <row r="66" spans="1:20" x14ac:dyDescent="0.25">
      <c r="A66" s="48"/>
      <c r="B66" s="48"/>
      <c r="C66" s="48"/>
      <c r="D66" s="48"/>
      <c r="E66" s="48"/>
      <c r="F66" s="48"/>
      <c r="G66" s="48"/>
      <c r="H66" s="48"/>
      <c r="I66" s="48"/>
      <c r="J66" s="48"/>
      <c r="K66" s="48"/>
      <c r="L66" s="48"/>
      <c r="M66" s="48"/>
      <c r="N66" s="48"/>
      <c r="O66" s="48"/>
      <c r="P66" s="48"/>
      <c r="Q66" s="48"/>
      <c r="R66" s="48"/>
      <c r="S66" s="48"/>
      <c r="T66" s="116" t="s">
        <v>218</v>
      </c>
    </row>
    <row r="67" spans="1:20" x14ac:dyDescent="0.25">
      <c r="A67" s="48"/>
      <c r="B67" s="48"/>
      <c r="C67" s="48"/>
      <c r="D67" s="48"/>
      <c r="E67" s="48"/>
      <c r="F67" s="48"/>
      <c r="G67" s="48"/>
      <c r="H67" s="48"/>
      <c r="I67" s="48"/>
      <c r="J67" s="48"/>
      <c r="K67" s="48"/>
      <c r="L67" s="48"/>
      <c r="M67" s="48"/>
      <c r="N67" s="48"/>
      <c r="O67" s="48"/>
      <c r="P67" s="48"/>
      <c r="Q67" s="48"/>
      <c r="R67" s="48"/>
      <c r="S67" s="48"/>
      <c r="T67" s="116" t="s">
        <v>219</v>
      </c>
    </row>
    <row r="68" spans="1:20" x14ac:dyDescent="0.25">
      <c r="A68" s="48"/>
      <c r="B68" s="48"/>
      <c r="C68" s="48"/>
      <c r="D68" s="48"/>
      <c r="E68" s="48"/>
      <c r="F68" s="48"/>
      <c r="G68" s="48"/>
      <c r="H68" s="48"/>
      <c r="I68" s="48"/>
      <c r="J68" s="48"/>
      <c r="K68" s="48"/>
      <c r="L68" s="48"/>
      <c r="M68" s="48"/>
      <c r="N68" s="48"/>
      <c r="O68" s="48"/>
      <c r="P68" s="48"/>
      <c r="Q68" s="48"/>
      <c r="R68" s="48"/>
      <c r="S68" s="48"/>
      <c r="T68" s="116" t="s">
        <v>220</v>
      </c>
    </row>
    <row r="69" spans="1:20" x14ac:dyDescent="0.25">
      <c r="A69" s="48"/>
      <c r="B69" s="48"/>
      <c r="C69" s="48"/>
      <c r="D69" s="48"/>
      <c r="E69" s="48"/>
      <c r="F69" s="48"/>
      <c r="G69" s="48"/>
      <c r="H69" s="48"/>
      <c r="I69" s="48"/>
      <c r="J69" s="48"/>
      <c r="K69" s="48"/>
      <c r="L69" s="48"/>
      <c r="M69" s="48"/>
      <c r="N69" s="48"/>
      <c r="O69" s="48"/>
      <c r="P69" s="48"/>
      <c r="Q69" s="48"/>
      <c r="R69" s="48"/>
      <c r="S69" s="48"/>
      <c r="T69" s="116" t="s">
        <v>221</v>
      </c>
    </row>
    <row r="70" spans="1:20" x14ac:dyDescent="0.25">
      <c r="A70" s="48"/>
      <c r="B70" s="48"/>
      <c r="C70" s="48"/>
      <c r="D70" s="48"/>
      <c r="E70" s="48"/>
      <c r="F70" s="48"/>
      <c r="G70" s="48"/>
      <c r="H70" s="48"/>
      <c r="I70" s="48"/>
      <c r="J70" s="48"/>
      <c r="K70" s="48"/>
      <c r="L70" s="48"/>
      <c r="M70" s="48"/>
      <c r="N70" s="48"/>
      <c r="O70" s="48"/>
      <c r="P70" s="48"/>
      <c r="Q70" s="48"/>
      <c r="R70" s="48"/>
      <c r="S70" s="48"/>
      <c r="T70" s="116" t="s">
        <v>222</v>
      </c>
    </row>
    <row r="71" spans="1:20" x14ac:dyDescent="0.25">
      <c r="A71" s="48"/>
      <c r="B71" s="48"/>
      <c r="C71" s="48"/>
      <c r="D71" s="48"/>
      <c r="E71" s="48"/>
      <c r="F71" s="48"/>
      <c r="G71" s="48"/>
      <c r="H71" s="48"/>
      <c r="I71" s="48"/>
      <c r="J71" s="48"/>
      <c r="K71" s="48"/>
      <c r="L71" s="48"/>
      <c r="M71" s="48"/>
      <c r="N71" s="48"/>
      <c r="O71" s="48"/>
      <c r="P71" s="48"/>
      <c r="Q71" s="48"/>
      <c r="R71" s="48"/>
      <c r="S71" s="48"/>
      <c r="T71" s="116" t="s">
        <v>223</v>
      </c>
    </row>
    <row r="72" spans="1:20" x14ac:dyDescent="0.25">
      <c r="A72" s="48"/>
      <c r="B72" s="48"/>
      <c r="C72" s="48"/>
      <c r="D72" s="48"/>
      <c r="E72" s="48"/>
      <c r="F72" s="48"/>
      <c r="G72" s="48"/>
      <c r="H72" s="48"/>
      <c r="I72" s="48"/>
      <c r="J72" s="48"/>
      <c r="K72" s="48"/>
      <c r="L72" s="48"/>
      <c r="M72" s="48"/>
      <c r="N72" s="48"/>
      <c r="O72" s="48"/>
      <c r="P72" s="48"/>
      <c r="Q72" s="48"/>
      <c r="R72" s="48"/>
      <c r="S72" s="48"/>
      <c r="T72" s="116" t="s">
        <v>224</v>
      </c>
    </row>
    <row r="73" spans="1:20" x14ac:dyDescent="0.25">
      <c r="A73" s="48"/>
      <c r="B73" s="48"/>
      <c r="C73" s="48"/>
      <c r="D73" s="48"/>
      <c r="E73" s="48"/>
      <c r="F73" s="48"/>
      <c r="G73" s="48"/>
      <c r="H73" s="48"/>
      <c r="I73" s="48"/>
      <c r="J73" s="48"/>
      <c r="K73" s="48"/>
      <c r="L73" s="48"/>
      <c r="M73" s="48"/>
      <c r="N73" s="48"/>
      <c r="O73" s="48"/>
      <c r="P73" s="48"/>
      <c r="Q73" s="48"/>
      <c r="R73" s="48"/>
      <c r="S73" s="48"/>
      <c r="T73" s="116" t="s">
        <v>225</v>
      </c>
    </row>
    <row r="74" spans="1:20" x14ac:dyDescent="0.25">
      <c r="A74" s="48"/>
      <c r="B74" s="48"/>
      <c r="C74" s="48"/>
      <c r="D74" s="48"/>
      <c r="E74" s="48"/>
      <c r="F74" s="48"/>
      <c r="G74" s="48"/>
      <c r="H74" s="48"/>
      <c r="I74" s="48"/>
      <c r="J74" s="48"/>
      <c r="K74" s="48"/>
      <c r="L74" s="48"/>
      <c r="M74" s="48"/>
      <c r="N74" s="48"/>
      <c r="O74" s="48"/>
      <c r="P74" s="48"/>
      <c r="Q74" s="48"/>
      <c r="R74" s="48"/>
      <c r="S74" s="48"/>
      <c r="T74" s="116" t="s">
        <v>226</v>
      </c>
    </row>
    <row r="75" spans="1:20" x14ac:dyDescent="0.25">
      <c r="A75" s="48"/>
      <c r="B75" s="48"/>
      <c r="C75" s="48"/>
      <c r="D75" s="48"/>
      <c r="E75" s="48"/>
      <c r="F75" s="48"/>
      <c r="G75" s="48"/>
      <c r="H75" s="48"/>
      <c r="I75" s="48"/>
      <c r="J75" s="48"/>
      <c r="K75" s="48"/>
      <c r="L75" s="48"/>
      <c r="M75" s="48"/>
      <c r="N75" s="48"/>
      <c r="O75" s="48"/>
      <c r="P75" s="48"/>
      <c r="Q75" s="48"/>
      <c r="R75" s="48"/>
      <c r="S75" s="48"/>
      <c r="T75" s="116" t="s">
        <v>227</v>
      </c>
    </row>
    <row r="76" spans="1:20" x14ac:dyDescent="0.25">
      <c r="A76" s="48"/>
      <c r="B76" s="48"/>
      <c r="C76" s="48"/>
      <c r="D76" s="48"/>
      <c r="E76" s="48"/>
      <c r="F76" s="48"/>
      <c r="G76" s="48"/>
      <c r="H76" s="48"/>
      <c r="I76" s="48"/>
      <c r="J76" s="48"/>
      <c r="K76" s="48"/>
      <c r="L76" s="48"/>
      <c r="M76" s="48"/>
      <c r="N76" s="48"/>
      <c r="O76" s="48"/>
      <c r="P76" s="48"/>
      <c r="Q76" s="48"/>
      <c r="R76" s="48"/>
      <c r="S76" s="48"/>
      <c r="T76" s="116" t="s">
        <v>228</v>
      </c>
    </row>
    <row r="77" spans="1:20" x14ac:dyDescent="0.25">
      <c r="A77" s="48"/>
      <c r="B77" s="48"/>
      <c r="C77" s="48"/>
      <c r="D77" s="48"/>
      <c r="E77" s="48"/>
      <c r="F77" s="48"/>
      <c r="G77" s="48"/>
      <c r="H77" s="48"/>
      <c r="I77" s="48"/>
      <c r="J77" s="48"/>
      <c r="K77" s="48"/>
      <c r="L77" s="48"/>
      <c r="M77" s="48"/>
      <c r="N77" s="48"/>
      <c r="O77" s="48"/>
      <c r="P77" s="48"/>
      <c r="Q77" s="48"/>
      <c r="R77" s="48"/>
      <c r="S77" s="48"/>
      <c r="T77" s="116" t="s">
        <v>229</v>
      </c>
    </row>
    <row r="78" spans="1:20" x14ac:dyDescent="0.25">
      <c r="A78" s="48"/>
      <c r="B78" s="48"/>
      <c r="C78" s="48"/>
      <c r="D78" s="48"/>
      <c r="E78" s="48"/>
      <c r="F78" s="48"/>
      <c r="G78" s="48"/>
      <c r="H78" s="48"/>
      <c r="I78" s="48"/>
      <c r="J78" s="48"/>
      <c r="K78" s="48"/>
      <c r="L78" s="48"/>
      <c r="M78" s="48"/>
      <c r="N78" s="48"/>
      <c r="O78" s="48"/>
      <c r="P78" s="48"/>
      <c r="Q78" s="48"/>
      <c r="R78" s="48"/>
      <c r="S78" s="48"/>
      <c r="T78" s="116" t="s">
        <v>230</v>
      </c>
    </row>
    <row r="79" spans="1:20" x14ac:dyDescent="0.25">
      <c r="A79" s="48"/>
      <c r="B79" s="48"/>
      <c r="C79" s="48"/>
      <c r="D79" s="48"/>
      <c r="E79" s="48"/>
      <c r="F79" s="48"/>
      <c r="G79" s="48"/>
      <c r="H79" s="48"/>
      <c r="I79" s="48"/>
      <c r="J79" s="48"/>
      <c r="K79" s="48"/>
      <c r="L79" s="48"/>
      <c r="M79" s="48"/>
      <c r="N79" s="48"/>
      <c r="O79" s="48"/>
      <c r="P79" s="48"/>
      <c r="Q79" s="48"/>
      <c r="R79" s="48"/>
      <c r="S79" s="48"/>
      <c r="T79" s="116" t="s">
        <v>231</v>
      </c>
    </row>
    <row r="80" spans="1:20" x14ac:dyDescent="0.25">
      <c r="A80" s="48"/>
      <c r="B80" s="48"/>
      <c r="C80" s="48"/>
      <c r="D80" s="48"/>
      <c r="E80" s="48"/>
      <c r="F80" s="48"/>
      <c r="G80" s="48"/>
      <c r="H80" s="48"/>
      <c r="I80" s="48"/>
      <c r="J80" s="48"/>
      <c r="K80" s="48"/>
      <c r="L80" s="48"/>
      <c r="M80" s="48"/>
      <c r="N80" s="48"/>
      <c r="O80" s="48"/>
      <c r="P80" s="48"/>
      <c r="Q80" s="48"/>
      <c r="R80" s="48"/>
      <c r="S80" s="48"/>
      <c r="T80" s="116" t="s">
        <v>232</v>
      </c>
    </row>
    <row r="81" spans="1:20" x14ac:dyDescent="0.25">
      <c r="A81" s="48"/>
      <c r="B81" s="48"/>
      <c r="C81" s="48"/>
      <c r="D81" s="48"/>
      <c r="E81" s="48"/>
      <c r="F81" s="48"/>
      <c r="G81" s="48"/>
      <c r="H81" s="48"/>
      <c r="I81" s="48"/>
      <c r="J81" s="48"/>
      <c r="K81" s="48"/>
      <c r="L81" s="48"/>
      <c r="M81" s="48"/>
      <c r="N81" s="48"/>
      <c r="O81" s="48"/>
      <c r="P81" s="48"/>
      <c r="Q81" s="48"/>
      <c r="R81" s="48"/>
      <c r="S81" s="48"/>
      <c r="T81" s="116" t="s">
        <v>233</v>
      </c>
    </row>
    <row r="82" spans="1:20" x14ac:dyDescent="0.25">
      <c r="A82" s="48"/>
      <c r="B82" s="48"/>
      <c r="C82" s="48"/>
      <c r="D82" s="48"/>
      <c r="E82" s="48"/>
      <c r="F82" s="48"/>
      <c r="G82" s="48"/>
      <c r="H82" s="48"/>
      <c r="I82" s="48"/>
      <c r="J82" s="48"/>
      <c r="K82" s="48"/>
      <c r="L82" s="48"/>
      <c r="M82" s="48"/>
      <c r="N82" s="48"/>
      <c r="O82" s="48"/>
      <c r="P82" s="48"/>
      <c r="Q82" s="48"/>
      <c r="R82" s="48"/>
      <c r="S82" s="48"/>
      <c r="T82" s="116" t="s">
        <v>234</v>
      </c>
    </row>
    <row r="83" spans="1:20" x14ac:dyDescent="0.25">
      <c r="A83" s="48"/>
      <c r="B83" s="48"/>
      <c r="C83" s="48"/>
      <c r="D83" s="48"/>
      <c r="E83" s="48"/>
      <c r="F83" s="48"/>
      <c r="G83" s="48"/>
      <c r="H83" s="48"/>
      <c r="I83" s="48"/>
      <c r="J83" s="48"/>
      <c r="K83" s="48"/>
      <c r="L83" s="48"/>
      <c r="M83" s="48"/>
      <c r="N83" s="48"/>
      <c r="O83" s="48"/>
      <c r="P83" s="48"/>
      <c r="Q83" s="48"/>
      <c r="R83" s="48"/>
      <c r="S83" s="48"/>
      <c r="T83" s="116" t="s">
        <v>235</v>
      </c>
    </row>
    <row r="84" spans="1:20" x14ac:dyDescent="0.25">
      <c r="A84" s="48"/>
      <c r="B84" s="48"/>
      <c r="C84" s="48"/>
      <c r="D84" s="48"/>
      <c r="E84" s="48"/>
      <c r="F84" s="48"/>
      <c r="G84" s="48"/>
      <c r="H84" s="48"/>
      <c r="I84" s="48"/>
      <c r="J84" s="48"/>
      <c r="K84" s="48"/>
      <c r="L84" s="48"/>
      <c r="M84" s="48"/>
      <c r="N84" s="48"/>
      <c r="O84" s="48"/>
      <c r="P84" s="48"/>
      <c r="Q84" s="48"/>
      <c r="R84" s="48"/>
      <c r="S84" s="48"/>
      <c r="T84" s="116" t="s">
        <v>236</v>
      </c>
    </row>
    <row r="85" spans="1:20" x14ac:dyDescent="0.25">
      <c r="A85" s="48"/>
      <c r="B85" s="48"/>
      <c r="C85" s="48"/>
      <c r="D85" s="48"/>
      <c r="E85" s="48"/>
      <c r="F85" s="48"/>
      <c r="G85" s="48"/>
      <c r="H85" s="48"/>
      <c r="I85" s="48"/>
      <c r="J85" s="48"/>
      <c r="K85" s="48"/>
      <c r="L85" s="48"/>
      <c r="M85" s="48"/>
      <c r="N85" s="48"/>
      <c r="O85" s="48"/>
      <c r="P85" s="48"/>
      <c r="Q85" s="48"/>
      <c r="R85" s="48"/>
      <c r="S85" s="48"/>
      <c r="T85" s="116" t="s">
        <v>237</v>
      </c>
    </row>
    <row r="86" spans="1:20" x14ac:dyDescent="0.25">
      <c r="A86" s="48"/>
      <c r="B86" s="48"/>
      <c r="C86" s="48"/>
      <c r="D86" s="48"/>
      <c r="E86" s="48"/>
      <c r="F86" s="48"/>
      <c r="G86" s="48"/>
      <c r="H86" s="48"/>
      <c r="I86" s="48"/>
      <c r="J86" s="48"/>
      <c r="K86" s="48"/>
      <c r="L86" s="48"/>
      <c r="M86" s="48"/>
      <c r="N86" s="48"/>
      <c r="O86" s="48"/>
      <c r="P86" s="48"/>
      <c r="Q86" s="48"/>
      <c r="R86" s="48"/>
      <c r="S86" s="48"/>
      <c r="T86" s="116" t="s">
        <v>238</v>
      </c>
    </row>
    <row r="87" spans="1:20" x14ac:dyDescent="0.25">
      <c r="A87" s="48"/>
      <c r="B87" s="48"/>
      <c r="C87" s="48"/>
      <c r="D87" s="48"/>
      <c r="E87" s="48"/>
      <c r="F87" s="48"/>
      <c r="G87" s="48"/>
      <c r="H87" s="48"/>
      <c r="I87" s="48"/>
      <c r="J87" s="48"/>
      <c r="K87" s="48"/>
      <c r="L87" s="48"/>
      <c r="M87" s="48"/>
      <c r="N87" s="48"/>
      <c r="O87" s="48"/>
      <c r="P87" s="48"/>
      <c r="Q87" s="48"/>
      <c r="R87" s="48"/>
      <c r="S87" s="48"/>
      <c r="T87" s="116" t="s">
        <v>239</v>
      </c>
    </row>
    <row r="88" spans="1:20" x14ac:dyDescent="0.25">
      <c r="A88" s="48"/>
      <c r="B88" s="48"/>
      <c r="C88" s="48"/>
      <c r="D88" s="48"/>
      <c r="E88" s="48"/>
      <c r="F88" s="48"/>
      <c r="G88" s="48"/>
      <c r="H88" s="48"/>
      <c r="I88" s="48"/>
      <c r="J88" s="48"/>
      <c r="K88" s="48"/>
      <c r="L88" s="48"/>
      <c r="M88" s="48"/>
      <c r="N88" s="48"/>
      <c r="O88" s="48"/>
      <c r="P88" s="48"/>
      <c r="Q88" s="48"/>
      <c r="R88" s="48"/>
      <c r="S88" s="48"/>
      <c r="T88" s="116" t="s">
        <v>240</v>
      </c>
    </row>
    <row r="89" spans="1:20" x14ac:dyDescent="0.25">
      <c r="A89" s="48"/>
      <c r="B89" s="48"/>
      <c r="C89" s="48"/>
      <c r="D89" s="48"/>
      <c r="E89" s="48"/>
      <c r="F89" s="48"/>
      <c r="G89" s="48"/>
      <c r="H89" s="48"/>
      <c r="I89" s="48"/>
      <c r="J89" s="48"/>
      <c r="K89" s="48"/>
      <c r="L89" s="48"/>
      <c r="M89" s="48"/>
      <c r="N89" s="48"/>
      <c r="O89" s="48"/>
      <c r="P89" s="48"/>
      <c r="Q89" s="48"/>
      <c r="R89" s="48"/>
      <c r="S89" s="48"/>
      <c r="T89" s="116" t="s">
        <v>241</v>
      </c>
    </row>
    <row r="90" spans="1:20" x14ac:dyDescent="0.25">
      <c r="A90" s="48"/>
      <c r="B90" s="48"/>
      <c r="C90" s="48"/>
      <c r="D90" s="48"/>
      <c r="E90" s="48"/>
      <c r="F90" s="48"/>
      <c r="G90" s="48"/>
      <c r="H90" s="48"/>
      <c r="I90" s="48"/>
      <c r="J90" s="48"/>
      <c r="K90" s="48"/>
      <c r="L90" s="48"/>
      <c r="M90" s="48"/>
      <c r="N90" s="48"/>
      <c r="O90" s="48"/>
      <c r="P90" s="48"/>
      <c r="Q90" s="48"/>
      <c r="R90" s="48"/>
      <c r="S90" s="48"/>
      <c r="T90" s="116" t="s">
        <v>242</v>
      </c>
    </row>
    <row r="91" spans="1:20" x14ac:dyDescent="0.25">
      <c r="A91" s="48"/>
      <c r="B91" s="48"/>
      <c r="C91" s="48"/>
      <c r="D91" s="48"/>
      <c r="E91" s="48"/>
      <c r="F91" s="48"/>
      <c r="G91" s="48"/>
      <c r="H91" s="48"/>
      <c r="I91" s="48"/>
      <c r="J91" s="48"/>
      <c r="K91" s="48"/>
      <c r="L91" s="48"/>
      <c r="M91" s="48"/>
      <c r="N91" s="48"/>
      <c r="O91" s="48"/>
      <c r="P91" s="48"/>
      <c r="Q91" s="48"/>
      <c r="R91" s="48"/>
      <c r="S91" s="48"/>
      <c r="T91" s="116" t="s">
        <v>243</v>
      </c>
    </row>
    <row r="92" spans="1:20" x14ac:dyDescent="0.25">
      <c r="A92" s="48"/>
      <c r="B92" s="48"/>
      <c r="C92" s="48"/>
      <c r="D92" s="48"/>
      <c r="E92" s="48"/>
      <c r="F92" s="48"/>
      <c r="G92" s="48"/>
      <c r="H92" s="48"/>
      <c r="I92" s="48"/>
      <c r="J92" s="48"/>
      <c r="K92" s="48"/>
      <c r="L92" s="48"/>
      <c r="M92" s="48"/>
      <c r="N92" s="48"/>
      <c r="O92" s="48"/>
      <c r="P92" s="48"/>
      <c r="Q92" s="48"/>
      <c r="R92" s="48"/>
      <c r="S92" s="48"/>
      <c r="T92" s="116" t="s">
        <v>244</v>
      </c>
    </row>
    <row r="93" spans="1:20" x14ac:dyDescent="0.25">
      <c r="A93" s="48"/>
      <c r="B93" s="48"/>
      <c r="C93" s="48"/>
      <c r="D93" s="48"/>
      <c r="E93" s="48"/>
      <c r="F93" s="48"/>
      <c r="G93" s="48"/>
      <c r="H93" s="48"/>
      <c r="I93" s="48"/>
      <c r="J93" s="48"/>
      <c r="K93" s="48"/>
      <c r="L93" s="48"/>
      <c r="M93" s="48"/>
      <c r="N93" s="48"/>
      <c r="O93" s="48"/>
      <c r="P93" s="48"/>
      <c r="Q93" s="48"/>
      <c r="R93" s="48"/>
      <c r="S93" s="48"/>
      <c r="T93" s="116" t="s">
        <v>245</v>
      </c>
    </row>
    <row r="94" spans="1:20" x14ac:dyDescent="0.25">
      <c r="A94" s="48"/>
      <c r="B94" s="48"/>
      <c r="C94" s="48"/>
      <c r="D94" s="48"/>
      <c r="E94" s="48"/>
      <c r="F94" s="48"/>
      <c r="G94" s="48"/>
      <c r="H94" s="48"/>
      <c r="I94" s="48"/>
      <c r="J94" s="48"/>
      <c r="K94" s="48"/>
      <c r="L94" s="48"/>
      <c r="M94" s="48"/>
      <c r="N94" s="48"/>
      <c r="O94" s="48"/>
      <c r="P94" s="48"/>
      <c r="Q94" s="48"/>
      <c r="R94" s="48"/>
      <c r="S94" s="48"/>
      <c r="T94" s="116" t="s">
        <v>246</v>
      </c>
    </row>
    <row r="95" spans="1:20" x14ac:dyDescent="0.25">
      <c r="A95" s="48"/>
      <c r="B95" s="48"/>
      <c r="C95" s="48"/>
      <c r="D95" s="48"/>
      <c r="E95" s="48"/>
      <c r="F95" s="48"/>
      <c r="G95" s="48"/>
      <c r="H95" s="48"/>
      <c r="I95" s="48"/>
      <c r="J95" s="48"/>
      <c r="K95" s="48"/>
      <c r="L95" s="48"/>
      <c r="M95" s="48"/>
      <c r="N95" s="48"/>
      <c r="O95" s="48"/>
      <c r="P95" s="48"/>
      <c r="Q95" s="48"/>
      <c r="R95" s="48"/>
      <c r="S95" s="48"/>
      <c r="T95" s="116" t="s">
        <v>247</v>
      </c>
    </row>
    <row r="96" spans="1:20" x14ac:dyDescent="0.25">
      <c r="A96" s="48"/>
      <c r="B96" s="48"/>
      <c r="C96" s="48"/>
      <c r="D96" s="48"/>
      <c r="E96" s="48"/>
      <c r="F96" s="48"/>
      <c r="G96" s="48"/>
      <c r="H96" s="48"/>
      <c r="I96" s="48"/>
      <c r="J96" s="48"/>
      <c r="K96" s="48"/>
      <c r="L96" s="48"/>
      <c r="M96" s="48"/>
      <c r="N96" s="48"/>
      <c r="O96" s="48"/>
      <c r="P96" s="48"/>
      <c r="Q96" s="48"/>
      <c r="R96" s="48"/>
      <c r="S96" s="48"/>
      <c r="T96" s="116" t="s">
        <v>248</v>
      </c>
    </row>
    <row r="97" spans="1:20" x14ac:dyDescent="0.25">
      <c r="A97" s="48"/>
      <c r="B97" s="48"/>
      <c r="C97" s="48"/>
      <c r="D97" s="48"/>
      <c r="E97" s="48"/>
      <c r="F97" s="48"/>
      <c r="G97" s="48"/>
      <c r="H97" s="48"/>
      <c r="I97" s="48"/>
      <c r="J97" s="48"/>
      <c r="K97" s="48"/>
      <c r="L97" s="48"/>
      <c r="M97" s="48"/>
      <c r="N97" s="48"/>
      <c r="O97" s="48"/>
      <c r="P97" s="48"/>
      <c r="Q97" s="48"/>
      <c r="R97" s="48"/>
      <c r="S97" s="48"/>
      <c r="T97" s="116" t="s">
        <v>249</v>
      </c>
    </row>
    <row r="98" spans="1:20" x14ac:dyDescent="0.25">
      <c r="A98" s="48"/>
      <c r="B98" s="48"/>
      <c r="C98" s="48"/>
      <c r="D98" s="48"/>
      <c r="E98" s="48"/>
      <c r="F98" s="48"/>
      <c r="G98" s="48"/>
      <c r="H98" s="48"/>
      <c r="I98" s="48"/>
      <c r="J98" s="48"/>
      <c r="K98" s="48"/>
      <c r="L98" s="48"/>
      <c r="M98" s="48"/>
      <c r="N98" s="48"/>
      <c r="O98" s="48"/>
      <c r="P98" s="48"/>
      <c r="Q98" s="48"/>
      <c r="R98" s="48"/>
      <c r="S98" s="48"/>
      <c r="T98" s="116" t="s">
        <v>250</v>
      </c>
    </row>
    <row r="99" spans="1:20" x14ac:dyDescent="0.25">
      <c r="A99" s="48"/>
      <c r="B99" s="48"/>
      <c r="C99" s="48"/>
      <c r="D99" s="48"/>
      <c r="E99" s="48"/>
      <c r="F99" s="48"/>
      <c r="G99" s="48"/>
      <c r="H99" s="48"/>
      <c r="I99" s="48"/>
      <c r="J99" s="48"/>
      <c r="K99" s="48"/>
      <c r="L99" s="48"/>
      <c r="M99" s="48"/>
      <c r="N99" s="48"/>
      <c r="O99" s="48"/>
      <c r="P99" s="48"/>
      <c r="Q99" s="48"/>
      <c r="R99" s="48"/>
      <c r="S99" s="48"/>
      <c r="T99" s="116" t="s">
        <v>251</v>
      </c>
    </row>
    <row r="100" spans="1:20" x14ac:dyDescent="0.25">
      <c r="A100" s="48"/>
      <c r="B100" s="48"/>
      <c r="C100" s="48"/>
      <c r="D100" s="48"/>
      <c r="E100" s="48"/>
      <c r="F100" s="48"/>
      <c r="G100" s="48"/>
      <c r="H100" s="48"/>
      <c r="I100" s="48"/>
      <c r="J100" s="48"/>
      <c r="K100" s="48"/>
      <c r="L100" s="48"/>
      <c r="M100" s="48"/>
      <c r="N100" s="48"/>
      <c r="O100" s="48"/>
      <c r="P100" s="48"/>
      <c r="Q100" s="48"/>
      <c r="R100" s="48"/>
      <c r="S100" s="48"/>
      <c r="T100" s="116" t="s">
        <v>252</v>
      </c>
    </row>
    <row r="101" spans="1:20" x14ac:dyDescent="0.25">
      <c r="A101" s="48"/>
      <c r="B101" s="48"/>
      <c r="C101" s="48"/>
      <c r="D101" s="48"/>
      <c r="E101" s="48"/>
      <c r="F101" s="48"/>
      <c r="G101" s="48"/>
      <c r="H101" s="48"/>
      <c r="I101" s="48"/>
      <c r="J101" s="48"/>
      <c r="K101" s="48"/>
      <c r="L101" s="48"/>
      <c r="M101" s="48"/>
      <c r="N101" s="48"/>
      <c r="O101" s="48"/>
      <c r="P101" s="48"/>
      <c r="Q101" s="48"/>
      <c r="R101" s="48"/>
      <c r="S101" s="48"/>
      <c r="T101" s="116" t="s">
        <v>253</v>
      </c>
    </row>
    <row r="102" spans="1:20" x14ac:dyDescent="0.25">
      <c r="A102" s="48"/>
      <c r="B102" s="48"/>
      <c r="C102" s="48"/>
      <c r="D102" s="48"/>
      <c r="E102" s="48"/>
      <c r="F102" s="48"/>
      <c r="G102" s="48"/>
      <c r="H102" s="48"/>
      <c r="I102" s="48"/>
      <c r="J102" s="48"/>
      <c r="K102" s="48"/>
      <c r="L102" s="48"/>
      <c r="M102" s="48"/>
      <c r="N102" s="48"/>
      <c r="O102" s="48"/>
      <c r="P102" s="48"/>
      <c r="Q102" s="48"/>
      <c r="R102" s="48"/>
      <c r="S102" s="48"/>
      <c r="T102" s="116" t="s">
        <v>254</v>
      </c>
    </row>
    <row r="103" spans="1:20" x14ac:dyDescent="0.25">
      <c r="A103" s="48"/>
      <c r="B103" s="48"/>
      <c r="C103" s="48"/>
      <c r="D103" s="48"/>
      <c r="E103" s="48"/>
      <c r="F103" s="48"/>
      <c r="G103" s="48"/>
      <c r="H103" s="48"/>
      <c r="I103" s="48"/>
      <c r="J103" s="48"/>
      <c r="K103" s="48"/>
      <c r="L103" s="48"/>
      <c r="M103" s="48"/>
      <c r="N103" s="48"/>
      <c r="O103" s="48"/>
      <c r="P103" s="48"/>
      <c r="Q103" s="48"/>
      <c r="R103" s="48"/>
      <c r="S103" s="48"/>
      <c r="T103" s="116" t="s">
        <v>255</v>
      </c>
    </row>
    <row r="104" spans="1:20" x14ac:dyDescent="0.25">
      <c r="A104" s="48"/>
      <c r="B104" s="48"/>
      <c r="C104" s="48"/>
      <c r="D104" s="48"/>
      <c r="E104" s="48"/>
      <c r="F104" s="48"/>
      <c r="G104" s="48"/>
      <c r="H104" s="48"/>
      <c r="I104" s="48"/>
      <c r="J104" s="48"/>
      <c r="K104" s="48"/>
      <c r="L104" s="48"/>
      <c r="M104" s="48"/>
      <c r="N104" s="48"/>
      <c r="O104" s="48"/>
      <c r="P104" s="48"/>
      <c r="Q104" s="48"/>
      <c r="R104" s="48"/>
      <c r="S104" s="48"/>
      <c r="T104" s="116" t="s">
        <v>256</v>
      </c>
    </row>
    <row r="105" spans="1:20" x14ac:dyDescent="0.25">
      <c r="A105" s="48"/>
      <c r="B105" s="48"/>
      <c r="C105" s="48"/>
      <c r="D105" s="48"/>
      <c r="E105" s="48"/>
      <c r="F105" s="48"/>
      <c r="G105" s="48"/>
      <c r="H105" s="48"/>
      <c r="I105" s="48"/>
      <c r="J105" s="48"/>
      <c r="K105" s="48"/>
      <c r="L105" s="48"/>
      <c r="M105" s="48"/>
      <c r="N105" s="48"/>
      <c r="O105" s="48"/>
      <c r="P105" s="48"/>
      <c r="Q105" s="48"/>
      <c r="R105" s="48"/>
      <c r="S105" s="48"/>
      <c r="T105" s="116" t="s">
        <v>257</v>
      </c>
    </row>
    <row r="106" spans="1:20" x14ac:dyDescent="0.25">
      <c r="A106" s="48"/>
      <c r="B106" s="48"/>
      <c r="C106" s="48"/>
      <c r="D106" s="48"/>
      <c r="E106" s="48"/>
      <c r="F106" s="48"/>
      <c r="G106" s="48"/>
      <c r="H106" s="48"/>
      <c r="I106" s="48"/>
      <c r="J106" s="48"/>
      <c r="K106" s="48"/>
      <c r="L106" s="48"/>
      <c r="M106" s="48"/>
      <c r="N106" s="48"/>
      <c r="O106" s="48"/>
      <c r="P106" s="48"/>
      <c r="Q106" s="48"/>
      <c r="R106" s="48"/>
      <c r="S106" s="48"/>
      <c r="T106" s="116" t="s">
        <v>258</v>
      </c>
    </row>
    <row r="107" spans="1:20" x14ac:dyDescent="0.25">
      <c r="A107" s="48"/>
      <c r="B107" s="48"/>
      <c r="C107" s="48"/>
      <c r="D107" s="48"/>
      <c r="E107" s="48"/>
      <c r="F107" s="48"/>
      <c r="G107" s="48"/>
      <c r="H107" s="48"/>
      <c r="I107" s="48"/>
      <c r="J107" s="48"/>
      <c r="K107" s="48"/>
      <c r="L107" s="48"/>
      <c r="M107" s="48"/>
      <c r="N107" s="48"/>
      <c r="O107" s="48"/>
      <c r="P107" s="48"/>
      <c r="Q107" s="48"/>
      <c r="R107" s="48"/>
      <c r="S107" s="48"/>
      <c r="T107" s="116" t="s">
        <v>259</v>
      </c>
    </row>
    <row r="108" spans="1:20" x14ac:dyDescent="0.25">
      <c r="A108" s="48"/>
      <c r="B108" s="48"/>
      <c r="C108" s="48"/>
      <c r="D108" s="48"/>
      <c r="E108" s="48"/>
      <c r="F108" s="48"/>
      <c r="G108" s="48"/>
      <c r="H108" s="48"/>
      <c r="I108" s="48"/>
      <c r="J108" s="48"/>
      <c r="K108" s="48"/>
      <c r="L108" s="48"/>
      <c r="M108" s="48"/>
      <c r="N108" s="48"/>
      <c r="O108" s="48"/>
      <c r="P108" s="48"/>
      <c r="Q108" s="48"/>
      <c r="R108" s="48"/>
      <c r="S108" s="48"/>
      <c r="T108" s="116" t="s">
        <v>260</v>
      </c>
    </row>
    <row r="109" spans="1:20" x14ac:dyDescent="0.25">
      <c r="A109" s="48"/>
      <c r="B109" s="48"/>
      <c r="C109" s="48"/>
      <c r="D109" s="48"/>
      <c r="E109" s="48"/>
      <c r="F109" s="48"/>
      <c r="G109" s="48"/>
      <c r="H109" s="48"/>
      <c r="I109" s="48"/>
      <c r="J109" s="48"/>
      <c r="K109" s="48"/>
      <c r="L109" s="48"/>
      <c r="M109" s="48"/>
      <c r="N109" s="48"/>
      <c r="O109" s="48"/>
      <c r="P109" s="48"/>
      <c r="Q109" s="48"/>
      <c r="R109" s="48"/>
      <c r="S109" s="48"/>
      <c r="T109" s="116" t="s">
        <v>261</v>
      </c>
    </row>
    <row r="110" spans="1:20" x14ac:dyDescent="0.25">
      <c r="A110" s="48"/>
      <c r="B110" s="48"/>
      <c r="C110" s="48"/>
      <c r="D110" s="48"/>
      <c r="E110" s="48"/>
      <c r="F110" s="48"/>
      <c r="G110" s="48"/>
      <c r="H110" s="48"/>
      <c r="I110" s="48"/>
      <c r="J110" s="48"/>
      <c r="K110" s="48"/>
      <c r="L110" s="48"/>
      <c r="M110" s="48"/>
      <c r="N110" s="48"/>
      <c r="O110" s="48"/>
      <c r="P110" s="48"/>
      <c r="Q110" s="48"/>
      <c r="R110" s="48"/>
      <c r="S110" s="48"/>
      <c r="T110" s="116" t="s">
        <v>126</v>
      </c>
    </row>
    <row r="111" spans="1:20" x14ac:dyDescent="0.25">
      <c r="A111" s="48"/>
      <c r="B111" s="48"/>
      <c r="C111" s="48"/>
      <c r="D111" s="48"/>
      <c r="E111" s="48"/>
      <c r="F111" s="48"/>
      <c r="G111" s="48"/>
      <c r="H111" s="48"/>
      <c r="I111" s="48"/>
      <c r="J111" s="48"/>
      <c r="K111" s="48"/>
      <c r="L111" s="48"/>
      <c r="M111" s="48"/>
      <c r="N111" s="48"/>
      <c r="O111" s="48"/>
      <c r="P111" s="48"/>
      <c r="Q111" s="48"/>
      <c r="R111" s="48"/>
      <c r="S111" s="48"/>
      <c r="T111" s="116" t="s">
        <v>262</v>
      </c>
    </row>
    <row r="112" spans="1:20" x14ac:dyDescent="0.25">
      <c r="A112" s="48"/>
      <c r="B112" s="48"/>
      <c r="C112" s="48"/>
      <c r="D112" s="48"/>
      <c r="E112" s="48"/>
      <c r="F112" s="48"/>
      <c r="G112" s="48"/>
      <c r="H112" s="48"/>
      <c r="I112" s="48"/>
      <c r="J112" s="48"/>
      <c r="K112" s="48"/>
      <c r="L112" s="48"/>
      <c r="M112" s="48"/>
      <c r="N112" s="48"/>
      <c r="O112" s="48"/>
      <c r="P112" s="48"/>
      <c r="Q112" s="48"/>
      <c r="R112" s="48"/>
      <c r="S112" s="48"/>
      <c r="T112" s="116" t="s">
        <v>263</v>
      </c>
    </row>
    <row r="113" spans="1:20" x14ac:dyDescent="0.25">
      <c r="A113" s="48"/>
      <c r="B113" s="48"/>
      <c r="C113" s="48"/>
      <c r="D113" s="48"/>
      <c r="E113" s="48"/>
      <c r="F113" s="48"/>
      <c r="G113" s="48"/>
      <c r="H113" s="48"/>
      <c r="I113" s="48"/>
      <c r="J113" s="48"/>
      <c r="K113" s="48"/>
      <c r="L113" s="48"/>
      <c r="M113" s="48"/>
      <c r="N113" s="48"/>
      <c r="O113" s="48"/>
      <c r="P113" s="48"/>
      <c r="Q113" s="48"/>
      <c r="R113" s="48"/>
      <c r="S113" s="48"/>
      <c r="T113" s="116" t="s">
        <v>264</v>
      </c>
    </row>
    <row r="114" spans="1:20" x14ac:dyDescent="0.25">
      <c r="A114" s="48"/>
      <c r="B114" s="48"/>
      <c r="C114" s="48"/>
      <c r="D114" s="48"/>
      <c r="E114" s="48"/>
      <c r="F114" s="48"/>
      <c r="G114" s="48"/>
      <c r="H114" s="48"/>
      <c r="I114" s="48"/>
      <c r="J114" s="48"/>
      <c r="K114" s="48"/>
      <c r="L114" s="48"/>
      <c r="M114" s="48"/>
      <c r="N114" s="48"/>
      <c r="O114" s="48"/>
      <c r="P114" s="48"/>
      <c r="Q114" s="48"/>
      <c r="R114" s="48"/>
      <c r="S114" s="48"/>
      <c r="T114" s="116" t="s">
        <v>265</v>
      </c>
    </row>
    <row r="115" spans="1:20" x14ac:dyDescent="0.25">
      <c r="A115" s="48"/>
      <c r="B115" s="48"/>
      <c r="C115" s="48"/>
      <c r="D115" s="48"/>
      <c r="E115" s="48"/>
      <c r="F115" s="48"/>
      <c r="G115" s="48"/>
      <c r="H115" s="48"/>
      <c r="I115" s="48"/>
      <c r="J115" s="48"/>
      <c r="K115" s="48"/>
      <c r="L115" s="48"/>
      <c r="M115" s="48"/>
      <c r="N115" s="48"/>
      <c r="O115" s="48"/>
      <c r="P115" s="48"/>
      <c r="Q115" s="48"/>
      <c r="R115" s="48"/>
      <c r="S115" s="48"/>
      <c r="T115" s="116" t="s">
        <v>266</v>
      </c>
    </row>
    <row r="116" spans="1:20" x14ac:dyDescent="0.25">
      <c r="A116" s="48"/>
      <c r="B116" s="48"/>
      <c r="C116" s="48"/>
      <c r="D116" s="48"/>
      <c r="E116" s="48"/>
      <c r="F116" s="48"/>
      <c r="G116" s="48"/>
      <c r="H116" s="48"/>
      <c r="I116" s="48"/>
      <c r="J116" s="48"/>
      <c r="K116" s="48"/>
      <c r="L116" s="48"/>
      <c r="M116" s="48"/>
      <c r="N116" s="48"/>
      <c r="O116" s="48"/>
      <c r="P116" s="48"/>
      <c r="Q116" s="48"/>
      <c r="R116" s="48"/>
      <c r="S116" s="48"/>
      <c r="T116" s="116" t="s">
        <v>267</v>
      </c>
    </row>
    <row r="117" spans="1:20" x14ac:dyDescent="0.25">
      <c r="A117" s="48"/>
      <c r="B117" s="48"/>
      <c r="C117" s="48"/>
      <c r="D117" s="48"/>
      <c r="E117" s="48"/>
      <c r="F117" s="48"/>
      <c r="G117" s="48"/>
      <c r="H117" s="48"/>
      <c r="I117" s="48"/>
      <c r="J117" s="48"/>
      <c r="K117" s="48"/>
      <c r="L117" s="48"/>
      <c r="M117" s="48"/>
      <c r="N117" s="48"/>
      <c r="O117" s="48"/>
      <c r="P117" s="48"/>
      <c r="Q117" s="48"/>
      <c r="R117" s="48"/>
      <c r="S117" s="48"/>
      <c r="T117" s="116" t="s">
        <v>268</v>
      </c>
    </row>
    <row r="118" spans="1:20" x14ac:dyDescent="0.25">
      <c r="A118" s="48"/>
      <c r="B118" s="48"/>
      <c r="C118" s="48"/>
      <c r="D118" s="48"/>
      <c r="E118" s="48"/>
      <c r="F118" s="48"/>
      <c r="G118" s="48"/>
      <c r="H118" s="48"/>
      <c r="I118" s="48"/>
      <c r="J118" s="48"/>
      <c r="K118" s="48"/>
      <c r="L118" s="48"/>
      <c r="M118" s="48"/>
      <c r="N118" s="48"/>
      <c r="O118" s="48"/>
      <c r="P118" s="48"/>
      <c r="Q118" s="48"/>
      <c r="R118" s="48"/>
      <c r="S118" s="48"/>
      <c r="T118" s="116" t="s">
        <v>269</v>
      </c>
    </row>
    <row r="119" spans="1:20" x14ac:dyDescent="0.25">
      <c r="A119" s="48"/>
      <c r="B119" s="48"/>
      <c r="C119" s="48"/>
      <c r="D119" s="48"/>
      <c r="E119" s="48"/>
      <c r="F119" s="48"/>
      <c r="G119" s="48"/>
      <c r="H119" s="48"/>
      <c r="I119" s="48"/>
      <c r="J119" s="48"/>
      <c r="K119" s="48"/>
      <c r="L119" s="48"/>
      <c r="M119" s="48"/>
      <c r="N119" s="48"/>
      <c r="O119" s="48"/>
      <c r="P119" s="48"/>
      <c r="Q119" s="48"/>
      <c r="R119" s="48"/>
      <c r="S119" s="48"/>
      <c r="T119" s="116" t="s">
        <v>270</v>
      </c>
    </row>
    <row r="120" spans="1:20" x14ac:dyDescent="0.25">
      <c r="A120" s="48"/>
      <c r="B120" s="48"/>
      <c r="C120" s="48"/>
      <c r="D120" s="48"/>
      <c r="E120" s="48"/>
      <c r="F120" s="48"/>
      <c r="G120" s="48"/>
      <c r="H120" s="48"/>
      <c r="I120" s="48"/>
      <c r="J120" s="48"/>
      <c r="K120" s="48"/>
      <c r="L120" s="48"/>
      <c r="M120" s="48"/>
      <c r="N120" s="48"/>
      <c r="O120" s="48"/>
      <c r="P120" s="48"/>
      <c r="Q120" s="48"/>
      <c r="R120" s="48"/>
      <c r="S120" s="48"/>
      <c r="T120" s="116" t="s">
        <v>271</v>
      </c>
    </row>
    <row r="121" spans="1:20" x14ac:dyDescent="0.25">
      <c r="A121" s="48"/>
      <c r="B121" s="48"/>
      <c r="C121" s="48"/>
      <c r="D121" s="48"/>
      <c r="E121" s="48"/>
      <c r="F121" s="48"/>
      <c r="G121" s="48"/>
      <c r="H121" s="48"/>
      <c r="I121" s="48"/>
      <c r="J121" s="48"/>
      <c r="K121" s="48"/>
      <c r="L121" s="48"/>
      <c r="M121" s="48"/>
      <c r="N121" s="48"/>
      <c r="O121" s="48"/>
      <c r="P121" s="48"/>
      <c r="Q121" s="48"/>
      <c r="R121" s="48"/>
      <c r="S121" s="48"/>
      <c r="T121" s="116" t="s">
        <v>272</v>
      </c>
    </row>
    <row r="122" spans="1:20" x14ac:dyDescent="0.25">
      <c r="A122" s="48"/>
      <c r="B122" s="48"/>
      <c r="C122" s="48"/>
      <c r="D122" s="48"/>
      <c r="E122" s="48"/>
      <c r="F122" s="48"/>
      <c r="G122" s="48"/>
      <c r="H122" s="48"/>
      <c r="I122" s="48"/>
      <c r="J122" s="48"/>
      <c r="K122" s="48"/>
      <c r="L122" s="48"/>
      <c r="M122" s="48"/>
      <c r="N122" s="48"/>
      <c r="O122" s="48"/>
      <c r="P122" s="48"/>
      <c r="Q122" s="48"/>
      <c r="R122" s="48"/>
      <c r="S122" s="48"/>
      <c r="T122" s="116" t="s">
        <v>273</v>
      </c>
    </row>
    <row r="123" spans="1:20" x14ac:dyDescent="0.25">
      <c r="A123" s="48"/>
      <c r="B123" s="48"/>
      <c r="C123" s="48"/>
      <c r="D123" s="48"/>
      <c r="E123" s="48"/>
      <c r="F123" s="48"/>
      <c r="G123" s="48"/>
      <c r="H123" s="48"/>
      <c r="I123" s="48"/>
      <c r="J123" s="48"/>
      <c r="K123" s="48"/>
      <c r="L123" s="48"/>
      <c r="M123" s="48"/>
      <c r="N123" s="48"/>
      <c r="O123" s="48"/>
      <c r="P123" s="48"/>
      <c r="Q123" s="48"/>
      <c r="R123" s="48"/>
      <c r="S123" s="48"/>
      <c r="T123" s="116" t="s">
        <v>274</v>
      </c>
    </row>
    <row r="124" spans="1:20" x14ac:dyDescent="0.25">
      <c r="A124" s="48"/>
      <c r="B124" s="48"/>
      <c r="C124" s="48"/>
      <c r="D124" s="48"/>
      <c r="E124" s="48"/>
      <c r="F124" s="48"/>
      <c r="G124" s="48"/>
      <c r="H124" s="48"/>
      <c r="I124" s="48"/>
      <c r="J124" s="48"/>
      <c r="K124" s="48"/>
      <c r="L124" s="48"/>
      <c r="M124" s="48"/>
      <c r="N124" s="48"/>
      <c r="O124" s="48"/>
      <c r="P124" s="48"/>
      <c r="Q124" s="48"/>
      <c r="R124" s="48"/>
      <c r="S124" s="48"/>
      <c r="T124" s="116" t="s">
        <v>275</v>
      </c>
    </row>
    <row r="125" spans="1:20" x14ac:dyDescent="0.25">
      <c r="A125" s="48"/>
      <c r="B125" s="48"/>
      <c r="C125" s="48"/>
      <c r="D125" s="48"/>
      <c r="E125" s="48"/>
      <c r="F125" s="48"/>
      <c r="G125" s="48"/>
      <c r="H125" s="48"/>
      <c r="I125" s="48"/>
      <c r="J125" s="48"/>
      <c r="K125" s="48"/>
      <c r="L125" s="48"/>
      <c r="M125" s="48"/>
      <c r="N125" s="48"/>
      <c r="O125" s="48"/>
      <c r="P125" s="48"/>
      <c r="Q125" s="48"/>
      <c r="R125" s="48"/>
      <c r="S125" s="48"/>
      <c r="T125" s="116" t="s">
        <v>276</v>
      </c>
    </row>
    <row r="126" spans="1:20" x14ac:dyDescent="0.25">
      <c r="A126" s="48"/>
      <c r="B126" s="48"/>
      <c r="C126" s="48"/>
      <c r="D126" s="48"/>
      <c r="E126" s="48"/>
      <c r="F126" s="48"/>
      <c r="G126" s="48"/>
      <c r="H126" s="48"/>
      <c r="I126" s="48"/>
      <c r="J126" s="48"/>
      <c r="K126" s="48"/>
      <c r="L126" s="48"/>
      <c r="M126" s="48"/>
      <c r="N126" s="48"/>
      <c r="O126" s="48"/>
      <c r="P126" s="48"/>
      <c r="Q126" s="48"/>
      <c r="R126" s="48"/>
      <c r="S126" s="48"/>
      <c r="T126" s="116" t="s">
        <v>277</v>
      </c>
    </row>
    <row r="127" spans="1:20" x14ac:dyDescent="0.25">
      <c r="A127" s="48"/>
      <c r="B127" s="48"/>
      <c r="C127" s="48"/>
      <c r="D127" s="48"/>
      <c r="E127" s="48"/>
      <c r="F127" s="48"/>
      <c r="G127" s="48"/>
      <c r="H127" s="48"/>
      <c r="I127" s="48"/>
      <c r="J127" s="48"/>
      <c r="K127" s="48"/>
      <c r="L127" s="48"/>
      <c r="M127" s="48"/>
      <c r="N127" s="48"/>
      <c r="O127" s="48"/>
      <c r="P127" s="48"/>
      <c r="Q127" s="48"/>
      <c r="R127" s="48"/>
      <c r="S127" s="48"/>
      <c r="T127" s="116" t="s">
        <v>278</v>
      </c>
    </row>
    <row r="128" spans="1:20" x14ac:dyDescent="0.25">
      <c r="A128" s="48"/>
      <c r="B128" s="48"/>
      <c r="C128" s="48"/>
      <c r="D128" s="48"/>
      <c r="E128" s="48"/>
      <c r="F128" s="48"/>
      <c r="G128" s="48"/>
      <c r="H128" s="48"/>
      <c r="I128" s="48"/>
      <c r="J128" s="48"/>
      <c r="K128" s="48"/>
      <c r="L128" s="48"/>
      <c r="M128" s="48"/>
      <c r="N128" s="48"/>
      <c r="O128" s="48"/>
      <c r="P128" s="48"/>
      <c r="Q128" s="48"/>
      <c r="R128" s="48"/>
      <c r="S128" s="48"/>
      <c r="T128" s="116" t="s">
        <v>279</v>
      </c>
    </row>
    <row r="129" spans="1:20" x14ac:dyDescent="0.25">
      <c r="A129" s="48"/>
      <c r="B129" s="48"/>
      <c r="C129" s="48"/>
      <c r="D129" s="48"/>
      <c r="E129" s="48"/>
      <c r="F129" s="48"/>
      <c r="G129" s="48"/>
      <c r="H129" s="48"/>
      <c r="I129" s="48"/>
      <c r="J129" s="48"/>
      <c r="K129" s="48"/>
      <c r="L129" s="48"/>
      <c r="M129" s="48"/>
      <c r="N129" s="48"/>
      <c r="O129" s="48"/>
      <c r="P129" s="48"/>
      <c r="Q129" s="48"/>
      <c r="R129" s="48"/>
      <c r="S129" s="48"/>
      <c r="T129" s="116" t="s">
        <v>280</v>
      </c>
    </row>
    <row r="130" spans="1:20" x14ac:dyDescent="0.25">
      <c r="A130" s="48"/>
      <c r="B130" s="48"/>
      <c r="C130" s="48"/>
      <c r="D130" s="48"/>
      <c r="E130" s="48"/>
      <c r="F130" s="48"/>
      <c r="G130" s="48"/>
      <c r="H130" s="48"/>
      <c r="I130" s="48"/>
      <c r="J130" s="48"/>
      <c r="K130" s="48"/>
      <c r="L130" s="48"/>
      <c r="M130" s="48"/>
      <c r="N130" s="48"/>
      <c r="O130" s="48"/>
      <c r="P130" s="48"/>
      <c r="Q130" s="48"/>
      <c r="R130" s="48"/>
      <c r="S130" s="48"/>
      <c r="T130" s="116" t="s">
        <v>281</v>
      </c>
    </row>
    <row r="131" spans="1:20" x14ac:dyDescent="0.25">
      <c r="A131" s="48"/>
      <c r="B131" s="48"/>
      <c r="C131" s="48"/>
      <c r="D131" s="48"/>
      <c r="E131" s="48"/>
      <c r="F131" s="48"/>
      <c r="G131" s="48"/>
      <c r="H131" s="48"/>
      <c r="I131" s="48"/>
      <c r="J131" s="48"/>
      <c r="K131" s="48"/>
      <c r="L131" s="48"/>
      <c r="M131" s="48"/>
      <c r="N131" s="48"/>
      <c r="O131" s="48"/>
      <c r="P131" s="48"/>
      <c r="Q131" s="48"/>
      <c r="R131" s="48"/>
      <c r="S131" s="48"/>
      <c r="T131" s="116" t="s">
        <v>282</v>
      </c>
    </row>
    <row r="132" spans="1:20" x14ac:dyDescent="0.25">
      <c r="A132" s="48"/>
      <c r="B132" s="48"/>
      <c r="C132" s="48"/>
      <c r="D132" s="48"/>
      <c r="E132" s="48"/>
      <c r="F132" s="48"/>
      <c r="G132" s="48"/>
      <c r="H132" s="48"/>
      <c r="I132" s="48"/>
      <c r="J132" s="48"/>
      <c r="K132" s="48"/>
      <c r="L132" s="48"/>
      <c r="M132" s="48"/>
      <c r="N132" s="48"/>
      <c r="O132" s="48"/>
      <c r="P132" s="48"/>
      <c r="Q132" s="48"/>
      <c r="R132" s="48"/>
      <c r="S132" s="48"/>
      <c r="T132" s="116" t="s">
        <v>283</v>
      </c>
    </row>
    <row r="133" spans="1:20" x14ac:dyDescent="0.25">
      <c r="A133" s="48"/>
      <c r="B133" s="48"/>
      <c r="C133" s="48"/>
      <c r="D133" s="48"/>
      <c r="E133" s="48"/>
      <c r="F133" s="48"/>
      <c r="G133" s="48"/>
      <c r="H133" s="48"/>
      <c r="I133" s="48"/>
      <c r="J133" s="48"/>
      <c r="K133" s="48"/>
      <c r="L133" s="48"/>
      <c r="M133" s="48"/>
      <c r="N133" s="48"/>
      <c r="O133" s="48"/>
      <c r="P133" s="48"/>
      <c r="Q133" s="48"/>
      <c r="R133" s="48"/>
      <c r="S133" s="48"/>
      <c r="T133" s="116" t="s">
        <v>284</v>
      </c>
    </row>
    <row r="134" spans="1:20" x14ac:dyDescent="0.25">
      <c r="A134" s="48"/>
      <c r="B134" s="48"/>
      <c r="C134" s="48"/>
      <c r="D134" s="48"/>
      <c r="E134" s="48"/>
      <c r="F134" s="48"/>
      <c r="G134" s="48"/>
      <c r="H134" s="48"/>
      <c r="I134" s="48"/>
      <c r="J134" s="48"/>
      <c r="K134" s="48"/>
      <c r="L134" s="48"/>
      <c r="M134" s="48"/>
      <c r="N134" s="48"/>
      <c r="O134" s="48"/>
      <c r="P134" s="48"/>
      <c r="Q134" s="48"/>
      <c r="R134" s="48"/>
      <c r="S134" s="48"/>
      <c r="T134" s="116" t="s">
        <v>285</v>
      </c>
    </row>
    <row r="135" spans="1:20" x14ac:dyDescent="0.25">
      <c r="A135" s="48"/>
      <c r="B135" s="48"/>
      <c r="C135" s="48"/>
      <c r="D135" s="48"/>
      <c r="E135" s="48"/>
      <c r="F135" s="48"/>
      <c r="G135" s="48"/>
      <c r="H135" s="48"/>
      <c r="I135" s="48"/>
      <c r="J135" s="48"/>
      <c r="K135" s="48"/>
      <c r="L135" s="48"/>
      <c r="M135" s="48"/>
      <c r="N135" s="48"/>
      <c r="O135" s="48"/>
      <c r="P135" s="48"/>
      <c r="Q135" s="48"/>
      <c r="R135" s="48"/>
      <c r="S135" s="48"/>
      <c r="T135" s="116" t="s">
        <v>286</v>
      </c>
    </row>
    <row r="136" spans="1:20" x14ac:dyDescent="0.25">
      <c r="A136" s="48"/>
      <c r="B136" s="48"/>
      <c r="C136" s="48"/>
      <c r="D136" s="48"/>
      <c r="E136" s="48"/>
      <c r="F136" s="48"/>
      <c r="G136" s="48"/>
      <c r="H136" s="48"/>
      <c r="I136" s="48"/>
      <c r="J136" s="48"/>
      <c r="K136" s="48"/>
      <c r="L136" s="48"/>
      <c r="M136" s="48"/>
      <c r="N136" s="48"/>
      <c r="O136" s="48"/>
      <c r="P136" s="48"/>
      <c r="Q136" s="48"/>
      <c r="R136" s="48"/>
      <c r="S136" s="48"/>
      <c r="T136" s="116" t="s">
        <v>287</v>
      </c>
    </row>
    <row r="137" spans="1:20" x14ac:dyDescent="0.25">
      <c r="A137" s="48"/>
      <c r="B137" s="48"/>
      <c r="C137" s="48"/>
      <c r="D137" s="48"/>
      <c r="E137" s="48"/>
      <c r="F137" s="48"/>
      <c r="G137" s="48"/>
      <c r="H137" s="48"/>
      <c r="I137" s="48"/>
      <c r="J137" s="48"/>
      <c r="K137" s="48"/>
      <c r="L137" s="48"/>
      <c r="M137" s="48"/>
      <c r="N137" s="48"/>
      <c r="O137" s="48"/>
      <c r="P137" s="48"/>
      <c r="Q137" s="48"/>
      <c r="R137" s="48"/>
      <c r="S137" s="48"/>
      <c r="T137" s="116" t="s">
        <v>288</v>
      </c>
    </row>
    <row r="138" spans="1:20" x14ac:dyDescent="0.25">
      <c r="A138" s="48"/>
      <c r="B138" s="48"/>
      <c r="C138" s="48"/>
      <c r="D138" s="48"/>
      <c r="E138" s="48"/>
      <c r="F138" s="48"/>
      <c r="G138" s="48"/>
      <c r="H138" s="48"/>
      <c r="I138" s="48"/>
      <c r="J138" s="48"/>
      <c r="K138" s="48"/>
      <c r="L138" s="48"/>
      <c r="M138" s="48"/>
      <c r="N138" s="48"/>
      <c r="O138" s="48"/>
      <c r="P138" s="48"/>
      <c r="Q138" s="48"/>
      <c r="R138" s="48"/>
      <c r="S138" s="48"/>
      <c r="T138" s="116" t="s">
        <v>289</v>
      </c>
    </row>
    <row r="139" spans="1:20" x14ac:dyDescent="0.25">
      <c r="A139" s="48"/>
      <c r="B139" s="48"/>
      <c r="C139" s="48"/>
      <c r="D139" s="48"/>
      <c r="E139" s="48"/>
      <c r="F139" s="48"/>
      <c r="G139" s="48"/>
      <c r="H139" s="48"/>
      <c r="I139" s="48"/>
      <c r="J139" s="48"/>
      <c r="K139" s="48"/>
      <c r="L139" s="48"/>
      <c r="M139" s="48"/>
      <c r="N139" s="48"/>
      <c r="O139" s="48"/>
      <c r="P139" s="48"/>
      <c r="Q139" s="48"/>
      <c r="R139" s="48"/>
      <c r="S139" s="48"/>
      <c r="T139" s="116" t="s">
        <v>290</v>
      </c>
    </row>
    <row r="140" spans="1:20" x14ac:dyDescent="0.25">
      <c r="A140" s="48"/>
      <c r="B140" s="48"/>
      <c r="C140" s="48"/>
      <c r="D140" s="48"/>
      <c r="E140" s="48"/>
      <c r="F140" s="48"/>
      <c r="G140" s="48"/>
      <c r="H140" s="48"/>
      <c r="I140" s="48"/>
      <c r="J140" s="48"/>
      <c r="K140" s="48"/>
      <c r="L140" s="48"/>
      <c r="M140" s="48"/>
      <c r="N140" s="48"/>
      <c r="O140" s="48"/>
      <c r="P140" s="48"/>
      <c r="Q140" s="48"/>
      <c r="R140" s="48"/>
      <c r="S140" s="48"/>
      <c r="T140" s="116" t="s">
        <v>291</v>
      </c>
    </row>
    <row r="141" spans="1:20" x14ac:dyDescent="0.25">
      <c r="A141" s="48"/>
      <c r="B141" s="48"/>
      <c r="C141" s="48"/>
      <c r="D141" s="48"/>
      <c r="E141" s="48"/>
      <c r="F141" s="48"/>
      <c r="G141" s="48"/>
      <c r="H141" s="48"/>
      <c r="I141" s="48"/>
      <c r="J141" s="48"/>
      <c r="K141" s="48"/>
      <c r="L141" s="48"/>
      <c r="M141" s="48"/>
      <c r="N141" s="48"/>
      <c r="O141" s="48"/>
      <c r="P141" s="48"/>
      <c r="Q141" s="48"/>
      <c r="R141" s="48"/>
      <c r="S141" s="48"/>
      <c r="T141" s="116" t="s">
        <v>292</v>
      </c>
    </row>
    <row r="142" spans="1:20" x14ac:dyDescent="0.25">
      <c r="A142" s="48"/>
      <c r="B142" s="48"/>
      <c r="C142" s="48"/>
      <c r="D142" s="48"/>
      <c r="E142" s="48"/>
      <c r="F142" s="48"/>
      <c r="G142" s="48"/>
      <c r="H142" s="48"/>
      <c r="I142" s="48"/>
      <c r="J142" s="48"/>
      <c r="K142" s="48"/>
      <c r="L142" s="48"/>
      <c r="M142" s="48"/>
      <c r="N142" s="48"/>
      <c r="O142" s="48"/>
      <c r="P142" s="48"/>
      <c r="Q142" s="48"/>
      <c r="R142" s="48"/>
      <c r="S142" s="48"/>
      <c r="T142" s="116" t="s">
        <v>293</v>
      </c>
    </row>
    <row r="143" spans="1:20" x14ac:dyDescent="0.25">
      <c r="A143" s="48"/>
      <c r="B143" s="48"/>
      <c r="C143" s="48"/>
      <c r="D143" s="48"/>
      <c r="E143" s="48"/>
      <c r="F143" s="48"/>
      <c r="G143" s="48"/>
      <c r="H143" s="48"/>
      <c r="I143" s="48"/>
      <c r="J143" s="48"/>
      <c r="K143" s="48"/>
      <c r="L143" s="48"/>
      <c r="M143" s="48"/>
      <c r="N143" s="48"/>
      <c r="O143" s="48"/>
      <c r="P143" s="48"/>
      <c r="Q143" s="48"/>
      <c r="R143" s="48"/>
      <c r="S143" s="48"/>
      <c r="T143" s="116" t="s">
        <v>294</v>
      </c>
    </row>
    <row r="144" spans="1:20" x14ac:dyDescent="0.25">
      <c r="A144" s="48"/>
      <c r="B144" s="48"/>
      <c r="C144" s="48"/>
      <c r="D144" s="48"/>
      <c r="E144" s="48"/>
      <c r="F144" s="48"/>
      <c r="G144" s="48"/>
      <c r="H144" s="48"/>
      <c r="I144" s="48"/>
      <c r="J144" s="48"/>
      <c r="K144" s="48"/>
      <c r="L144" s="48"/>
      <c r="M144" s="48"/>
      <c r="N144" s="48"/>
      <c r="O144" s="48"/>
      <c r="P144" s="48"/>
      <c r="Q144" s="48"/>
      <c r="R144" s="48"/>
      <c r="S144" s="48"/>
      <c r="T144" s="116" t="s">
        <v>295</v>
      </c>
    </row>
    <row r="145" spans="1:20" x14ac:dyDescent="0.25">
      <c r="A145" s="48"/>
      <c r="B145" s="48"/>
      <c r="C145" s="48"/>
      <c r="D145" s="48"/>
      <c r="E145" s="48"/>
      <c r="F145" s="48"/>
      <c r="G145" s="48"/>
      <c r="H145" s="48"/>
      <c r="I145" s="48"/>
      <c r="J145" s="48"/>
      <c r="K145" s="48"/>
      <c r="L145" s="48"/>
      <c r="M145" s="48"/>
      <c r="N145" s="48"/>
      <c r="O145" s="48"/>
      <c r="P145" s="48"/>
      <c r="Q145" s="48"/>
      <c r="R145" s="48"/>
      <c r="S145" s="48"/>
      <c r="T145" s="116" t="s">
        <v>296</v>
      </c>
    </row>
    <row r="146" spans="1:20" x14ac:dyDescent="0.25">
      <c r="A146" s="48"/>
      <c r="B146" s="48"/>
      <c r="C146" s="48"/>
      <c r="D146" s="48"/>
      <c r="E146" s="48"/>
      <c r="F146" s="48"/>
      <c r="G146" s="48"/>
      <c r="H146" s="48"/>
      <c r="I146" s="48"/>
      <c r="J146" s="48"/>
      <c r="K146" s="48"/>
      <c r="L146" s="48"/>
      <c r="M146" s="48"/>
      <c r="N146" s="48"/>
      <c r="O146" s="48"/>
      <c r="P146" s="48"/>
      <c r="Q146" s="48"/>
      <c r="R146" s="48"/>
      <c r="S146" s="48"/>
      <c r="T146" s="116" t="s">
        <v>297</v>
      </c>
    </row>
    <row r="147" spans="1:20" x14ac:dyDescent="0.25">
      <c r="A147" s="48"/>
      <c r="B147" s="48"/>
      <c r="C147" s="48"/>
      <c r="D147" s="48"/>
      <c r="E147" s="48"/>
      <c r="F147" s="48"/>
      <c r="G147" s="48"/>
      <c r="H147" s="48"/>
      <c r="I147" s="48"/>
      <c r="J147" s="48"/>
      <c r="K147" s="48"/>
      <c r="L147" s="48"/>
      <c r="M147" s="48"/>
      <c r="N147" s="48"/>
      <c r="O147" s="48"/>
      <c r="P147" s="48"/>
      <c r="Q147" s="48"/>
      <c r="R147" s="48"/>
      <c r="S147" s="48"/>
      <c r="T147" s="116" t="s">
        <v>298</v>
      </c>
    </row>
    <row r="148" spans="1:20" x14ac:dyDescent="0.25">
      <c r="A148" s="48"/>
      <c r="B148" s="48"/>
      <c r="C148" s="48"/>
      <c r="D148" s="48"/>
      <c r="E148" s="48"/>
      <c r="F148" s="48"/>
      <c r="G148" s="48"/>
      <c r="H148" s="48"/>
      <c r="I148" s="48"/>
      <c r="J148" s="48"/>
      <c r="K148" s="48"/>
      <c r="L148" s="48"/>
      <c r="M148" s="48"/>
      <c r="N148" s="48"/>
      <c r="O148" s="48"/>
      <c r="P148" s="48"/>
      <c r="Q148" s="48"/>
      <c r="R148" s="48"/>
      <c r="S148" s="48"/>
      <c r="T148" s="116" t="s">
        <v>299</v>
      </c>
    </row>
    <row r="149" spans="1:20" x14ac:dyDescent="0.25">
      <c r="A149" s="48"/>
      <c r="B149" s="48"/>
      <c r="C149" s="48"/>
      <c r="D149" s="48"/>
      <c r="E149" s="48"/>
      <c r="F149" s="48"/>
      <c r="G149" s="48"/>
      <c r="H149" s="48"/>
      <c r="I149" s="48"/>
      <c r="J149" s="48"/>
      <c r="K149" s="48"/>
      <c r="L149" s="48"/>
      <c r="M149" s="48"/>
      <c r="N149" s="48"/>
      <c r="O149" s="48"/>
      <c r="P149" s="48"/>
      <c r="Q149" s="48"/>
      <c r="R149" s="48"/>
      <c r="S149" s="48"/>
      <c r="T149" s="116" t="s">
        <v>300</v>
      </c>
    </row>
    <row r="150" spans="1:20" x14ac:dyDescent="0.25">
      <c r="A150" s="48"/>
      <c r="B150" s="48"/>
      <c r="C150" s="48"/>
      <c r="D150" s="48"/>
      <c r="E150" s="48"/>
      <c r="F150" s="48"/>
      <c r="G150" s="48"/>
      <c r="H150" s="48"/>
      <c r="I150" s="48"/>
      <c r="J150" s="48"/>
      <c r="K150" s="48"/>
      <c r="L150" s="48"/>
      <c r="M150" s="48"/>
      <c r="N150" s="48"/>
      <c r="O150" s="48"/>
      <c r="P150" s="48"/>
      <c r="Q150" s="48"/>
      <c r="R150" s="48"/>
      <c r="S150" s="48"/>
      <c r="T150" s="116" t="s">
        <v>301</v>
      </c>
    </row>
    <row r="151" spans="1:20" x14ac:dyDescent="0.25">
      <c r="A151" s="48"/>
      <c r="B151" s="48"/>
      <c r="C151" s="48"/>
      <c r="D151" s="48"/>
      <c r="E151" s="48"/>
      <c r="F151" s="48"/>
      <c r="G151" s="48"/>
      <c r="H151" s="48"/>
      <c r="I151" s="48"/>
      <c r="J151" s="48"/>
      <c r="K151" s="48"/>
      <c r="L151" s="48"/>
      <c r="M151" s="48"/>
      <c r="N151" s="48"/>
      <c r="O151" s="48"/>
      <c r="P151" s="48"/>
      <c r="Q151" s="48"/>
      <c r="R151" s="48"/>
      <c r="S151" s="48"/>
      <c r="T151" s="116" t="s">
        <v>302</v>
      </c>
    </row>
    <row r="152" spans="1:20" x14ac:dyDescent="0.25">
      <c r="A152" s="48"/>
      <c r="B152" s="48"/>
      <c r="C152" s="48"/>
      <c r="D152" s="48"/>
      <c r="E152" s="48"/>
      <c r="F152" s="48"/>
      <c r="G152" s="48"/>
      <c r="H152" s="48"/>
      <c r="I152" s="48"/>
      <c r="J152" s="48"/>
      <c r="K152" s="48"/>
      <c r="L152" s="48"/>
      <c r="M152" s="48"/>
      <c r="N152" s="48"/>
      <c r="O152" s="48"/>
      <c r="P152" s="48"/>
      <c r="Q152" s="48"/>
      <c r="R152" s="48"/>
      <c r="S152" s="48"/>
      <c r="T152" s="116" t="s">
        <v>303</v>
      </c>
    </row>
    <row r="153" spans="1:20" x14ac:dyDescent="0.25">
      <c r="A153" s="48"/>
      <c r="B153" s="48"/>
      <c r="C153" s="48"/>
      <c r="D153" s="48"/>
      <c r="E153" s="48"/>
      <c r="F153" s="48"/>
      <c r="G153" s="48"/>
      <c r="H153" s="48"/>
      <c r="I153" s="48"/>
      <c r="J153" s="48"/>
      <c r="K153" s="48"/>
      <c r="L153" s="48"/>
      <c r="M153" s="48"/>
      <c r="N153" s="48"/>
      <c r="O153" s="48"/>
      <c r="P153" s="48"/>
      <c r="Q153" s="48"/>
      <c r="R153" s="48"/>
      <c r="S153" s="48"/>
      <c r="T153" s="116" t="s">
        <v>304</v>
      </c>
    </row>
    <row r="154" spans="1:20" x14ac:dyDescent="0.25">
      <c r="A154" s="48"/>
      <c r="B154" s="48"/>
      <c r="C154" s="48"/>
      <c r="D154" s="48"/>
      <c r="E154" s="48"/>
      <c r="F154" s="48"/>
      <c r="G154" s="48"/>
      <c r="H154" s="48"/>
      <c r="I154" s="48"/>
      <c r="J154" s="48"/>
      <c r="K154" s="48"/>
      <c r="L154" s="48"/>
      <c r="M154" s="48"/>
      <c r="N154" s="48"/>
      <c r="O154" s="48"/>
      <c r="P154" s="48"/>
      <c r="Q154" s="48"/>
      <c r="R154" s="48"/>
      <c r="S154" s="48"/>
      <c r="T154" s="116" t="s">
        <v>305</v>
      </c>
    </row>
    <row r="155" spans="1:20" x14ac:dyDescent="0.25">
      <c r="A155" s="48"/>
      <c r="B155" s="48"/>
      <c r="C155" s="48"/>
      <c r="D155" s="48"/>
      <c r="E155" s="48"/>
      <c r="F155" s="48"/>
      <c r="G155" s="48"/>
      <c r="H155" s="48"/>
      <c r="I155" s="48"/>
      <c r="J155" s="48"/>
      <c r="K155" s="48"/>
      <c r="L155" s="48"/>
      <c r="M155" s="48"/>
      <c r="N155" s="48"/>
      <c r="O155" s="48"/>
      <c r="P155" s="48"/>
      <c r="Q155" s="48"/>
      <c r="R155" s="48"/>
      <c r="S155" s="48"/>
      <c r="T155" s="116" t="s">
        <v>306</v>
      </c>
    </row>
    <row r="156" spans="1:20" x14ac:dyDescent="0.25">
      <c r="A156" s="48"/>
      <c r="B156" s="48"/>
      <c r="C156" s="48"/>
      <c r="D156" s="48"/>
      <c r="E156" s="48"/>
      <c r="F156" s="48"/>
      <c r="G156" s="48"/>
      <c r="H156" s="48"/>
      <c r="I156" s="48"/>
      <c r="J156" s="48"/>
      <c r="K156" s="48"/>
      <c r="L156" s="48"/>
      <c r="M156" s="48"/>
      <c r="N156" s="48"/>
      <c r="O156" s="48"/>
      <c r="P156" s="48"/>
      <c r="Q156" s="48"/>
      <c r="R156" s="48"/>
      <c r="S156" s="48"/>
      <c r="T156" s="116" t="s">
        <v>307</v>
      </c>
    </row>
    <row r="157" spans="1:20" x14ac:dyDescent="0.25">
      <c r="A157" s="48"/>
      <c r="B157" s="48"/>
      <c r="C157" s="48"/>
      <c r="D157" s="48"/>
      <c r="E157" s="48"/>
      <c r="F157" s="48"/>
      <c r="G157" s="48"/>
      <c r="H157" s="48"/>
      <c r="I157" s="48"/>
      <c r="J157" s="48"/>
      <c r="K157" s="48"/>
      <c r="L157" s="48"/>
      <c r="M157" s="48"/>
      <c r="N157" s="48"/>
      <c r="O157" s="48"/>
      <c r="P157" s="48"/>
      <c r="Q157" s="48"/>
      <c r="R157" s="48"/>
      <c r="S157" s="48"/>
      <c r="T157" s="116" t="s">
        <v>308</v>
      </c>
    </row>
    <row r="158" spans="1:20" x14ac:dyDescent="0.25">
      <c r="A158" s="48"/>
      <c r="B158" s="48"/>
      <c r="C158" s="48"/>
      <c r="D158" s="48"/>
      <c r="E158" s="48"/>
      <c r="F158" s="48"/>
      <c r="G158" s="48"/>
      <c r="H158" s="48"/>
      <c r="I158" s="48"/>
      <c r="J158" s="48"/>
      <c r="K158" s="48"/>
      <c r="L158" s="48"/>
      <c r="M158" s="48"/>
      <c r="N158" s="48"/>
      <c r="O158" s="48"/>
      <c r="P158" s="48"/>
      <c r="Q158" s="48"/>
      <c r="R158" s="48"/>
      <c r="S158" s="48"/>
      <c r="T158" s="116" t="s">
        <v>309</v>
      </c>
    </row>
    <row r="159" spans="1:20" x14ac:dyDescent="0.25">
      <c r="A159" s="48"/>
      <c r="B159" s="48"/>
      <c r="C159" s="48"/>
      <c r="D159" s="48"/>
      <c r="E159" s="48"/>
      <c r="F159" s="48"/>
      <c r="G159" s="48"/>
      <c r="H159" s="48"/>
      <c r="I159" s="48"/>
      <c r="J159" s="48"/>
      <c r="K159" s="48"/>
      <c r="L159" s="48"/>
      <c r="M159" s="48"/>
      <c r="N159" s="48"/>
      <c r="O159" s="48"/>
      <c r="P159" s="48"/>
      <c r="Q159" s="48"/>
      <c r="R159" s="48"/>
      <c r="S159" s="48"/>
      <c r="T159" s="116" t="s">
        <v>310</v>
      </c>
    </row>
    <row r="160" spans="1:20" x14ac:dyDescent="0.25">
      <c r="A160" s="48"/>
      <c r="B160" s="48"/>
      <c r="C160" s="48"/>
      <c r="D160" s="48"/>
      <c r="E160" s="48"/>
      <c r="F160" s="48"/>
      <c r="G160" s="48"/>
      <c r="H160" s="48"/>
      <c r="I160" s="48"/>
      <c r="J160" s="48"/>
      <c r="K160" s="48"/>
      <c r="L160" s="48"/>
      <c r="M160" s="48"/>
      <c r="N160" s="48"/>
      <c r="O160" s="48"/>
      <c r="P160" s="48"/>
      <c r="Q160" s="48"/>
      <c r="R160" s="48"/>
      <c r="S160" s="48"/>
      <c r="T160" s="116" t="s">
        <v>311</v>
      </c>
    </row>
    <row r="161" spans="1:20" x14ac:dyDescent="0.25">
      <c r="A161" s="48"/>
      <c r="B161" s="48"/>
      <c r="C161" s="48"/>
      <c r="D161" s="48"/>
      <c r="E161" s="48"/>
      <c r="F161" s="48"/>
      <c r="G161" s="48"/>
      <c r="H161" s="48"/>
      <c r="I161" s="48"/>
      <c r="J161" s="48"/>
      <c r="K161" s="48"/>
      <c r="L161" s="48"/>
      <c r="M161" s="48"/>
      <c r="N161" s="48"/>
      <c r="O161" s="48"/>
      <c r="P161" s="48"/>
      <c r="Q161" s="48"/>
      <c r="R161" s="48"/>
      <c r="S161" s="48"/>
      <c r="T161" s="116" t="s">
        <v>312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GA SQT (Interim)</vt:lpstr>
      <vt:lpstr>Performance Standards</vt:lpstr>
      <vt:lpstr>Drop Downs and Index Values</vt:lpstr>
      <vt:lpstr>'GA SQT (Interim)'!Print_Area</vt:lpstr>
    </vt:vector>
  </TitlesOfParts>
  <Company>United States Army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JAH</dc:creator>
  <cp:lastModifiedBy>UsaceAdmin</cp:lastModifiedBy>
  <cp:lastPrinted>2018-04-27T13:20:32Z</cp:lastPrinted>
  <dcterms:created xsi:type="dcterms:W3CDTF">2017-12-12T17:35:47Z</dcterms:created>
  <dcterms:modified xsi:type="dcterms:W3CDTF">2018-06-04T13:44:58Z</dcterms:modified>
</cp:coreProperties>
</file>